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epirkumi 2021\2021-9 O.Kalpaka 35_RENOVĀCIJA\"/>
    </mc:Choice>
  </mc:AlternateContent>
  <xr:revisionPtr revIDLastSave="0" documentId="13_ncr:1_{1F08A20B-7EF5-4C04-8ED6-C1594AF938A3}" xr6:coauthVersionLast="46" xr6:coauthVersionMax="46" xr10:uidLastSave="{00000000-0000-0000-0000-000000000000}"/>
  <bookViews>
    <workbookView xWindow="-120" yWindow="-120" windowWidth="29040" windowHeight="15840" tabRatio="846" activeTab="11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5" l="1"/>
  <c r="H147" i="5"/>
  <c r="H148" i="5"/>
  <c r="H149" i="5"/>
  <c r="H150" i="5"/>
  <c r="H151" i="5"/>
  <c r="H152" i="5"/>
  <c r="H153" i="5"/>
  <c r="H154" i="5"/>
  <c r="H155" i="5"/>
  <c r="H156" i="5"/>
  <c r="H89" i="10" l="1"/>
  <c r="O89" i="10" s="1"/>
  <c r="L89" i="10"/>
  <c r="N89" i="10"/>
  <c r="P89" i="10" l="1"/>
  <c r="M89" i="10"/>
  <c r="K89" i="10"/>
  <c r="N50" i="4"/>
  <c r="L50" i="4"/>
  <c r="N49" i="4"/>
  <c r="L49" i="4"/>
  <c r="N48" i="4"/>
  <c r="M48" i="4"/>
  <c r="L48" i="4"/>
  <c r="O47" i="4"/>
  <c r="N47" i="4"/>
  <c r="P47" i="4" s="1"/>
  <c r="M47" i="4"/>
  <c r="L47" i="4"/>
  <c r="K47" i="4"/>
  <c r="H50" i="4"/>
  <c r="O50" i="4" s="1"/>
  <c r="H49" i="4"/>
  <c r="O49" i="4" s="1"/>
  <c r="H48" i="4"/>
  <c r="O48" i="4" s="1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6" i="12"/>
  <c r="H15" i="12"/>
  <c r="H85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8" i="11"/>
  <c r="H17" i="11"/>
  <c r="H16" i="11"/>
  <c r="H15" i="11"/>
  <c r="H105" i="10"/>
  <c r="H103" i="10"/>
  <c r="H102" i="10"/>
  <c r="H101" i="10"/>
  <c r="H100" i="10"/>
  <c r="H99" i="10"/>
  <c r="H98" i="10"/>
  <c r="H97" i="10"/>
  <c r="H96" i="10"/>
  <c r="H95" i="10"/>
  <c r="H93" i="10"/>
  <c r="H91" i="10"/>
  <c r="H90" i="10"/>
  <c r="H88" i="10"/>
  <c r="H87" i="10"/>
  <c r="H86" i="10"/>
  <c r="H85" i="10"/>
  <c r="H84" i="10"/>
  <c r="H83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6" i="10"/>
  <c r="H15" i="10"/>
  <c r="H30" i="9"/>
  <c r="H29" i="9"/>
  <c r="H26" i="9"/>
  <c r="E23" i="9"/>
  <c r="H22" i="9"/>
  <c r="E26" i="9"/>
  <c r="E19" i="9"/>
  <c r="H18" i="9"/>
  <c r="E20" i="9"/>
  <c r="H17" i="9"/>
  <c r="H15" i="9"/>
  <c r="H26" i="8"/>
  <c r="H25" i="8"/>
  <c r="H24" i="8"/>
  <c r="H18" i="8"/>
  <c r="H16" i="8"/>
  <c r="H15" i="8"/>
  <c r="E18" i="8"/>
  <c r="E23" i="8" s="1"/>
  <c r="E92" i="7"/>
  <c r="H91" i="7"/>
  <c r="E88" i="7"/>
  <c r="E89" i="7" s="1"/>
  <c r="H87" i="7"/>
  <c r="E87" i="7"/>
  <c r="H80" i="7"/>
  <c r="E80" i="7"/>
  <c r="E79" i="7"/>
  <c r="E77" i="7"/>
  <c r="H76" i="7"/>
  <c r="H70" i="7"/>
  <c r="E70" i="7"/>
  <c r="E75" i="7" s="1"/>
  <c r="H64" i="7"/>
  <c r="E64" i="7"/>
  <c r="E67" i="7" s="1"/>
  <c r="E62" i="7"/>
  <c r="E61" i="7"/>
  <c r="E59" i="7"/>
  <c r="E57" i="7"/>
  <c r="E58" i="7" s="1"/>
  <c r="H56" i="7"/>
  <c r="E54" i="7"/>
  <c r="H53" i="7"/>
  <c r="H49" i="7"/>
  <c r="E49" i="7"/>
  <c r="H41" i="7"/>
  <c r="E41" i="7"/>
  <c r="E39" i="7"/>
  <c r="E38" i="7"/>
  <c r="E36" i="7"/>
  <c r="E34" i="7"/>
  <c r="E35" i="7" s="1"/>
  <c r="H33" i="7"/>
  <c r="E31" i="7"/>
  <c r="H30" i="7"/>
  <c r="H26" i="7"/>
  <c r="E26" i="7"/>
  <c r="H24" i="7"/>
  <c r="H23" i="7"/>
  <c r="H22" i="7"/>
  <c r="H21" i="7"/>
  <c r="H20" i="7"/>
  <c r="H19" i="7"/>
  <c r="H18" i="7"/>
  <c r="H17" i="7"/>
  <c r="H16" i="7"/>
  <c r="H15" i="7"/>
  <c r="H31" i="6"/>
  <c r="H27" i="6"/>
  <c r="E31" i="6"/>
  <c r="H23" i="6"/>
  <c r="H19" i="6"/>
  <c r="H18" i="6"/>
  <c r="H16" i="6"/>
  <c r="H15" i="6"/>
  <c r="E18" i="6"/>
  <c r="E19" i="6" s="1"/>
  <c r="E154" i="5"/>
  <c r="H145" i="5"/>
  <c r="H144" i="5"/>
  <c r="H140" i="5"/>
  <c r="E142" i="5"/>
  <c r="H138" i="5"/>
  <c r="E139" i="5"/>
  <c r="H136" i="5"/>
  <c r="E137" i="5"/>
  <c r="H134" i="5"/>
  <c r="E135" i="5"/>
  <c r="H132" i="5"/>
  <c r="E133" i="5"/>
  <c r="H128" i="5"/>
  <c r="E128" i="5"/>
  <c r="E129" i="5" s="1"/>
  <c r="E126" i="5"/>
  <c r="H125" i="5"/>
  <c r="E121" i="5"/>
  <c r="H119" i="5"/>
  <c r="E119" i="5"/>
  <c r="E117" i="5"/>
  <c r="E116" i="5"/>
  <c r="H115" i="5"/>
  <c r="H111" i="5"/>
  <c r="E111" i="5"/>
  <c r="H110" i="5"/>
  <c r="H109" i="5"/>
  <c r="H108" i="5"/>
  <c r="H107" i="5"/>
  <c r="E107" i="5"/>
  <c r="E109" i="5" s="1"/>
  <c r="H102" i="5"/>
  <c r="H99" i="5"/>
  <c r="H94" i="5"/>
  <c r="H90" i="5"/>
  <c r="E92" i="5"/>
  <c r="H89" i="5"/>
  <c r="H85" i="5"/>
  <c r="H82" i="5"/>
  <c r="H79" i="5"/>
  <c r="E80" i="5"/>
  <c r="H73" i="5"/>
  <c r="H69" i="5"/>
  <c r="H64" i="5"/>
  <c r="H63" i="5"/>
  <c r="E76" i="5"/>
  <c r="H59" i="5"/>
  <c r="H56" i="5"/>
  <c r="H51" i="5"/>
  <c r="E55" i="5"/>
  <c r="E48" i="5"/>
  <c r="E47" i="5"/>
  <c r="H46" i="5"/>
  <c r="H45" i="5"/>
  <c r="H44" i="5"/>
  <c r="H38" i="5"/>
  <c r="H32" i="5"/>
  <c r="E36" i="5"/>
  <c r="H27" i="5"/>
  <c r="E30" i="5"/>
  <c r="H25" i="5"/>
  <c r="H24" i="5"/>
  <c r="H23" i="5"/>
  <c r="H22" i="5"/>
  <c r="H21" i="5"/>
  <c r="H20" i="5"/>
  <c r="H19" i="5"/>
  <c r="H18" i="5"/>
  <c r="H17" i="5"/>
  <c r="H16" i="5"/>
  <c r="H15" i="5"/>
  <c r="H44" i="4"/>
  <c r="H40" i="4"/>
  <c r="E38" i="4"/>
  <c r="H37" i="4"/>
  <c r="E35" i="4"/>
  <c r="E34" i="4"/>
  <c r="H33" i="4"/>
  <c r="H32" i="4"/>
  <c r="E30" i="4"/>
  <c r="H29" i="4"/>
  <c r="H26" i="4"/>
  <c r="E27" i="4"/>
  <c r="E24" i="4"/>
  <c r="H23" i="4"/>
  <c r="H21" i="4"/>
  <c r="H20" i="4"/>
  <c r="H19" i="4"/>
  <c r="H18" i="4"/>
  <c r="H17" i="4"/>
  <c r="H16" i="4"/>
  <c r="H15" i="4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E39" i="3"/>
  <c r="E18" i="3"/>
  <c r="E19" i="3" s="1"/>
  <c r="E31" i="3"/>
  <c r="M49" i="4" l="1"/>
  <c r="P49" i="4" s="1"/>
  <c r="P48" i="4"/>
  <c r="K48" i="4"/>
  <c r="M50" i="4"/>
  <c r="P50" i="4" s="1"/>
  <c r="K49" i="4"/>
  <c r="K50" i="4"/>
  <c r="E27" i="9"/>
  <c r="E24" i="9"/>
  <c r="E20" i="8"/>
  <c r="E22" i="8"/>
  <c r="E19" i="8"/>
  <c r="E72" i="7"/>
  <c r="E84" i="7"/>
  <c r="E73" i="7"/>
  <c r="E69" i="7"/>
  <c r="E66" i="7"/>
  <c r="E74" i="7"/>
  <c r="E83" i="7"/>
  <c r="E68" i="7"/>
  <c r="E85" i="7"/>
  <c r="E82" i="7"/>
  <c r="E23" i="6"/>
  <c r="E21" i="6"/>
  <c r="E20" i="6"/>
  <c r="E33" i="6"/>
  <c r="E32" i="6"/>
  <c r="E29" i="6"/>
  <c r="E28" i="6"/>
  <c r="E71" i="5"/>
  <c r="E112" i="5"/>
  <c r="E108" i="5"/>
  <c r="E33" i="5"/>
  <c r="E141" i="5"/>
  <c r="E29" i="5"/>
  <c r="E41" i="5"/>
  <c r="E39" i="5"/>
  <c r="E98" i="5"/>
  <c r="E91" i="5"/>
  <c r="E35" i="5"/>
  <c r="E40" i="5"/>
  <c r="E70" i="5"/>
  <c r="E110" i="5"/>
  <c r="E52" i="5"/>
  <c r="E120" i="5"/>
  <c r="E122" i="5"/>
  <c r="E124" i="5"/>
  <c r="E28" i="5"/>
  <c r="E53" i="5"/>
  <c r="E45" i="4"/>
  <c r="E42" i="4"/>
  <c r="E41" i="4"/>
  <c r="E33" i="3"/>
  <c r="E32" i="3"/>
  <c r="E24" i="3"/>
  <c r="E20" i="3"/>
  <c r="E23" i="3"/>
  <c r="E21" i="3"/>
  <c r="E36" i="3"/>
  <c r="C168" i="5"/>
  <c r="C165" i="5"/>
  <c r="C160" i="5"/>
  <c r="C46" i="6"/>
  <c r="C43" i="6"/>
  <c r="C38" i="6"/>
  <c r="C105" i="7"/>
  <c r="C102" i="7"/>
  <c r="C97" i="7"/>
  <c r="C38" i="8"/>
  <c r="C35" i="8"/>
  <c r="C30" i="8"/>
  <c r="C42" i="9"/>
  <c r="C39" i="9"/>
  <c r="C34" i="9"/>
  <c r="C117" i="10"/>
  <c r="C114" i="10"/>
  <c r="C109" i="10"/>
  <c r="C97" i="11"/>
  <c r="C94" i="11"/>
  <c r="C89" i="11"/>
  <c r="C48" i="12"/>
  <c r="C45" i="12"/>
  <c r="C40" i="12"/>
  <c r="C62" i="4"/>
  <c r="C59" i="4"/>
  <c r="C54" i="4"/>
  <c r="C52" i="3"/>
  <c r="C49" i="3"/>
  <c r="C44" i="3"/>
  <c r="A37" i="2"/>
  <c r="A163" i="5" s="1"/>
  <c r="P10" i="5" s="1"/>
  <c r="E24" i="6" l="1"/>
  <c r="E25" i="6"/>
  <c r="E95" i="5"/>
  <c r="E49" i="5"/>
  <c r="E96" i="5"/>
  <c r="E102" i="5"/>
  <c r="E100" i="5"/>
  <c r="E57" i="5"/>
  <c r="E67" i="5"/>
  <c r="E27" i="3"/>
  <c r="E25" i="3"/>
  <c r="A47" i="3"/>
  <c r="P10" i="3" s="1"/>
  <c r="A43" i="12"/>
  <c r="P10" i="12" s="1"/>
  <c r="A112" i="10"/>
  <c r="P10" i="10" s="1"/>
  <c r="A33" i="8"/>
  <c r="P10" i="8" s="1"/>
  <c r="A41" i="6"/>
  <c r="P10" i="6" s="1"/>
  <c r="A57" i="4"/>
  <c r="P10" i="4" s="1"/>
  <c r="A92" i="11"/>
  <c r="P10" i="11" s="1"/>
  <c r="A37" i="9"/>
  <c r="P10" i="9" s="1"/>
  <c r="A100" i="7"/>
  <c r="P10" i="7" s="1"/>
  <c r="C24" i="2"/>
  <c r="D9" i="2"/>
  <c r="D8" i="2"/>
  <c r="D7" i="2"/>
  <c r="D6" i="2"/>
  <c r="E75" i="5" l="1"/>
  <c r="N82" i="5"/>
  <c r="E78" i="5"/>
  <c r="N81" i="5" s="1"/>
  <c r="E74" i="5"/>
  <c r="E60" i="5"/>
  <c r="N104" i="5"/>
  <c r="E103" i="5"/>
  <c r="E28" i="3"/>
  <c r="D7" i="12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15" i="5"/>
  <c r="N16" i="5"/>
  <c r="N17" i="5"/>
  <c r="N19" i="5"/>
  <c r="N20" i="5"/>
  <c r="N21" i="5"/>
  <c r="N23" i="5"/>
  <c r="N24" i="5"/>
  <c r="N25" i="5"/>
  <c r="N26" i="5"/>
  <c r="N27" i="5"/>
  <c r="N29" i="5"/>
  <c r="N30" i="5"/>
  <c r="N31" i="5"/>
  <c r="N33" i="5"/>
  <c r="N34" i="5"/>
  <c r="N35" i="5"/>
  <c r="N37" i="5"/>
  <c r="N38" i="5"/>
  <c r="N39" i="5"/>
  <c r="N41" i="5"/>
  <c r="N42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0" i="5"/>
  <c r="N61" i="5"/>
  <c r="N62" i="5"/>
  <c r="N63" i="5"/>
  <c r="N65" i="5"/>
  <c r="N66" i="5"/>
  <c r="N67" i="5"/>
  <c r="N69" i="5"/>
  <c r="N70" i="5"/>
  <c r="N71" i="5"/>
  <c r="N73" i="5"/>
  <c r="N74" i="5"/>
  <c r="N75" i="5"/>
  <c r="N77" i="5"/>
  <c r="N79" i="5"/>
  <c r="N88" i="5"/>
  <c r="N89" i="5"/>
  <c r="N91" i="5"/>
  <c r="N92" i="5"/>
  <c r="N93" i="5"/>
  <c r="N95" i="5"/>
  <c r="N96" i="5"/>
  <c r="N97" i="5"/>
  <c r="N99" i="5"/>
  <c r="N100" i="5"/>
  <c r="N101" i="5"/>
  <c r="N103" i="5"/>
  <c r="N105" i="5"/>
  <c r="N106" i="5"/>
  <c r="N107" i="5"/>
  <c r="N109" i="5"/>
  <c r="N110" i="5"/>
  <c r="N111" i="5"/>
  <c r="N113" i="5"/>
  <c r="N115" i="5"/>
  <c r="N116" i="5"/>
  <c r="N117" i="5"/>
  <c r="N119" i="5"/>
  <c r="N120" i="5"/>
  <c r="N121" i="5"/>
  <c r="N123" i="5"/>
  <c r="N124" i="5"/>
  <c r="N125" i="5"/>
  <c r="N127" i="5"/>
  <c r="N128" i="5"/>
  <c r="N129" i="5"/>
  <c r="N131" i="5"/>
  <c r="N133" i="5"/>
  <c r="N134" i="5"/>
  <c r="N135" i="5"/>
  <c r="N137" i="5"/>
  <c r="N138" i="5"/>
  <c r="N139" i="5"/>
  <c r="N141" i="5"/>
  <c r="N142" i="5"/>
  <c r="N143" i="5"/>
  <c r="N144" i="5"/>
  <c r="N145" i="5"/>
  <c r="N146" i="5"/>
  <c r="N147" i="5"/>
  <c r="N149" i="5"/>
  <c r="N151" i="5"/>
  <c r="N152" i="5"/>
  <c r="N153" i="5"/>
  <c r="N155" i="5"/>
  <c r="N156" i="5"/>
  <c r="N14" i="4"/>
  <c r="C23" i="2"/>
  <c r="C22" i="2"/>
  <c r="C21" i="2"/>
  <c r="C20" i="2"/>
  <c r="C19" i="2"/>
  <c r="C18" i="2"/>
  <c r="C17" i="2"/>
  <c r="C16" i="2"/>
  <c r="C15" i="2"/>
  <c r="L156" i="5"/>
  <c r="L155" i="5"/>
  <c r="N154" i="5"/>
  <c r="L154" i="5"/>
  <c r="L153" i="5"/>
  <c r="L152" i="5"/>
  <c r="L151" i="5"/>
  <c r="N150" i="5"/>
  <c r="L150" i="5"/>
  <c r="M150" i="5"/>
  <c r="L149" i="5"/>
  <c r="N148" i="5"/>
  <c r="L148" i="5"/>
  <c r="L147" i="5"/>
  <c r="L146" i="5"/>
  <c r="L145" i="5"/>
  <c r="L144" i="5"/>
  <c r="L143" i="5"/>
  <c r="L142" i="5"/>
  <c r="L141" i="5"/>
  <c r="N140" i="5"/>
  <c r="L140" i="5"/>
  <c r="M140" i="5"/>
  <c r="L139" i="5"/>
  <c r="L138" i="5"/>
  <c r="L137" i="5"/>
  <c r="N136" i="5"/>
  <c r="L136" i="5"/>
  <c r="L135" i="5"/>
  <c r="L134" i="5"/>
  <c r="L133" i="5"/>
  <c r="N132" i="5"/>
  <c r="L132" i="5"/>
  <c r="M132" i="5"/>
  <c r="L131" i="5"/>
  <c r="N130" i="5"/>
  <c r="L130" i="5"/>
  <c r="L129" i="5"/>
  <c r="L128" i="5"/>
  <c r="L127" i="5"/>
  <c r="N126" i="5"/>
  <c r="L126" i="5"/>
  <c r="M126" i="5"/>
  <c r="L125" i="5"/>
  <c r="L124" i="5"/>
  <c r="L123" i="5"/>
  <c r="N122" i="5"/>
  <c r="L122" i="5"/>
  <c r="L121" i="5"/>
  <c r="L120" i="5"/>
  <c r="L119" i="5"/>
  <c r="N118" i="5"/>
  <c r="L118" i="5"/>
  <c r="M118" i="5"/>
  <c r="L117" i="5"/>
  <c r="L116" i="5"/>
  <c r="L115" i="5"/>
  <c r="N114" i="5"/>
  <c r="L114" i="5"/>
  <c r="L113" i="5"/>
  <c r="N112" i="5"/>
  <c r="L112" i="5"/>
  <c r="M112" i="5"/>
  <c r="L111" i="5"/>
  <c r="O111" i="5"/>
  <c r="L110" i="5"/>
  <c r="L109" i="5"/>
  <c r="N108" i="5"/>
  <c r="L108" i="5"/>
  <c r="L107" i="5"/>
  <c r="L106" i="5"/>
  <c r="O106" i="5"/>
  <c r="L105" i="5"/>
  <c r="L104" i="5"/>
  <c r="L103" i="5"/>
  <c r="N102" i="5"/>
  <c r="L102" i="5"/>
  <c r="O102" i="5"/>
  <c r="L101" i="5"/>
  <c r="L100" i="5"/>
  <c r="L99" i="5"/>
  <c r="N98" i="5"/>
  <c r="L98" i="5"/>
  <c r="L97" i="5"/>
  <c r="O97" i="5"/>
  <c r="L96" i="5"/>
  <c r="L95" i="5"/>
  <c r="N94" i="5"/>
  <c r="L94" i="5"/>
  <c r="M94" i="5"/>
  <c r="L93" i="5"/>
  <c r="O93" i="5"/>
  <c r="L92" i="5"/>
  <c r="L91" i="5"/>
  <c r="N90" i="5"/>
  <c r="L90" i="5"/>
  <c r="M90" i="5"/>
  <c r="L89" i="5"/>
  <c r="L88" i="5"/>
  <c r="O88" i="5"/>
  <c r="L87" i="5"/>
  <c r="L84" i="5"/>
  <c r="M84" i="5"/>
  <c r="L82" i="5"/>
  <c r="O82" i="5"/>
  <c r="L81" i="5"/>
  <c r="N80" i="5"/>
  <c r="L80" i="5"/>
  <c r="M80" i="5"/>
  <c r="L79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O66" i="5"/>
  <c r="L65" i="5"/>
  <c r="N64" i="5"/>
  <c r="L64" i="5"/>
  <c r="M64" i="5"/>
  <c r="L63" i="5"/>
  <c r="L62" i="5"/>
  <c r="O62" i="5"/>
  <c r="L61" i="5"/>
  <c r="L60" i="5"/>
  <c r="O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L44" i="5"/>
  <c r="O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L26" i="5"/>
  <c r="O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N51" i="4" l="1"/>
  <c r="L51" i="4"/>
  <c r="O78" i="5"/>
  <c r="L78" i="5"/>
  <c r="N78" i="5"/>
  <c r="N84" i="5"/>
  <c r="E83" i="5"/>
  <c r="L41" i="11"/>
  <c r="L33" i="11"/>
  <c r="L26" i="8"/>
  <c r="L34" i="12"/>
  <c r="L30" i="12"/>
  <c r="L26" i="12"/>
  <c r="L105" i="10"/>
  <c r="L103" i="10"/>
  <c r="L99" i="10"/>
  <c r="L95" i="10"/>
  <c r="L93" i="10"/>
  <c r="L91" i="10"/>
  <c r="L87" i="10"/>
  <c r="L83" i="10"/>
  <c r="L81" i="10"/>
  <c r="L77" i="10"/>
  <c r="L73" i="10"/>
  <c r="L69" i="10"/>
  <c r="L65" i="10"/>
  <c r="L61" i="10"/>
  <c r="L57" i="10"/>
  <c r="L53" i="10"/>
  <c r="L49" i="10"/>
  <c r="L45" i="10"/>
  <c r="L41" i="10"/>
  <c r="L37" i="10"/>
  <c r="L33" i="10"/>
  <c r="L29" i="10"/>
  <c r="L25" i="10"/>
  <c r="N81" i="11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86" i="10"/>
  <c r="N19" i="12"/>
  <c r="N21" i="11"/>
  <c r="N15" i="11"/>
  <c r="N18" i="10"/>
  <c r="M65" i="11"/>
  <c r="O95" i="10"/>
  <c r="O91" i="10"/>
  <c r="O83" i="10"/>
  <c r="O77" i="10"/>
  <c r="O69" i="10"/>
  <c r="O37" i="10"/>
  <c r="O53" i="10"/>
  <c r="O30" i="6"/>
  <c r="O29" i="10"/>
  <c r="O45" i="10"/>
  <c r="O61" i="10"/>
  <c r="O26" i="8"/>
  <c r="O34" i="6"/>
  <c r="L22" i="12"/>
  <c r="L18" i="12"/>
  <c r="L16" i="12"/>
  <c r="L20" i="11"/>
  <c r="L18" i="11"/>
  <c r="L21" i="10"/>
  <c r="L16" i="10"/>
  <c r="L20" i="9"/>
  <c r="L16" i="9"/>
  <c r="L22" i="8"/>
  <c r="L18" i="8"/>
  <c r="L16" i="8"/>
  <c r="L22" i="7"/>
  <c r="L18" i="7"/>
  <c r="L22" i="6"/>
  <c r="L18" i="6"/>
  <c r="L16" i="6"/>
  <c r="N34" i="12"/>
  <c r="N30" i="12"/>
  <c r="N26" i="12"/>
  <c r="N105" i="10"/>
  <c r="N103" i="10"/>
  <c r="N99" i="10"/>
  <c r="N95" i="10"/>
  <c r="N93" i="10"/>
  <c r="N91" i="10"/>
  <c r="N87" i="10"/>
  <c r="N83" i="10"/>
  <c r="N81" i="10"/>
  <c r="N77" i="10"/>
  <c r="N73" i="10"/>
  <c r="N69" i="10"/>
  <c r="N65" i="10"/>
  <c r="N61" i="10"/>
  <c r="N57" i="10"/>
  <c r="N53" i="10"/>
  <c r="N49" i="10"/>
  <c r="N45" i="10"/>
  <c r="N41" i="10"/>
  <c r="N37" i="10"/>
  <c r="N33" i="10"/>
  <c r="N29" i="10"/>
  <c r="N25" i="10"/>
  <c r="N44" i="7"/>
  <c r="N26" i="8"/>
  <c r="L19" i="12"/>
  <c r="L45" i="11"/>
  <c r="L37" i="11"/>
  <c r="N14" i="12"/>
  <c r="N14" i="8"/>
  <c r="M16" i="9"/>
  <c r="O18" i="8"/>
  <c r="O20" i="9"/>
  <c r="O22" i="8"/>
  <c r="N22" i="12"/>
  <c r="N18" i="12"/>
  <c r="N16" i="12"/>
  <c r="N20" i="11"/>
  <c r="N18" i="11"/>
  <c r="N21" i="10"/>
  <c r="N16" i="10"/>
  <c r="N20" i="9"/>
  <c r="N16" i="9"/>
  <c r="N22" i="8"/>
  <c r="N18" i="8"/>
  <c r="N16" i="8"/>
  <c r="N22" i="7"/>
  <c r="N18" i="7"/>
  <c r="N22" i="6"/>
  <c r="N18" i="6"/>
  <c r="N16" i="6"/>
  <c r="N35" i="12"/>
  <c r="N31" i="12"/>
  <c r="N27" i="12"/>
  <c r="N23" i="12"/>
  <c r="L32" i="12"/>
  <c r="K32" i="12"/>
  <c r="L101" i="10"/>
  <c r="L97" i="10"/>
  <c r="L85" i="10"/>
  <c r="L79" i="10"/>
  <c r="L75" i="10"/>
  <c r="L71" i="10"/>
  <c r="L67" i="10"/>
  <c r="L63" i="10"/>
  <c r="L59" i="10"/>
  <c r="L55" i="10"/>
  <c r="L51" i="10"/>
  <c r="L47" i="10"/>
  <c r="L43" i="10"/>
  <c r="L39" i="10"/>
  <c r="L35" i="10"/>
  <c r="L31" i="10"/>
  <c r="L27" i="10"/>
  <c r="L23" i="10"/>
  <c r="L30" i="9"/>
  <c r="K39" i="11"/>
  <c r="N17" i="10"/>
  <c r="L35" i="12"/>
  <c r="L31" i="12"/>
  <c r="L27" i="12"/>
  <c r="L23" i="12"/>
  <c r="L96" i="10"/>
  <c r="L74" i="10"/>
  <c r="L58" i="10"/>
  <c r="L42" i="10"/>
  <c r="N26" i="9"/>
  <c r="N40" i="7"/>
  <c r="N30" i="6"/>
  <c r="N26" i="6"/>
  <c r="K24" i="7"/>
  <c r="N34" i="6"/>
  <c r="L34" i="6"/>
  <c r="L61" i="11"/>
  <c r="L21" i="11"/>
  <c r="N80" i="11"/>
  <c r="L80" i="11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N28" i="9"/>
  <c r="L28" i="9"/>
  <c r="L24" i="9"/>
  <c r="N24" i="9"/>
  <c r="O64" i="11"/>
  <c r="O68" i="11"/>
  <c r="L29" i="11"/>
  <c r="O25" i="11"/>
  <c r="L25" i="11"/>
  <c r="L15" i="11"/>
  <c r="O32" i="11"/>
  <c r="O36" i="11"/>
  <c r="O44" i="11"/>
  <c r="O52" i="11"/>
  <c r="O60" i="11"/>
  <c r="O80" i="11"/>
  <c r="O28" i="11"/>
  <c r="O40" i="11"/>
  <c r="O48" i="11"/>
  <c r="O56" i="11"/>
  <c r="M24" i="9"/>
  <c r="K82" i="7"/>
  <c r="L19" i="10"/>
  <c r="N22" i="9"/>
  <c r="L18" i="9"/>
  <c r="N90" i="7"/>
  <c r="L90" i="7"/>
  <c r="L86" i="7"/>
  <c r="N86" i="7"/>
  <c r="L84" i="7"/>
  <c r="N84" i="7"/>
  <c r="N80" i="7"/>
  <c r="L80" i="7"/>
  <c r="N76" i="7"/>
  <c r="L76" i="7"/>
  <c r="N72" i="7"/>
  <c r="L72" i="7"/>
  <c r="N68" i="7"/>
  <c r="L68" i="7"/>
  <c r="L64" i="7"/>
  <c r="N64" i="7"/>
  <c r="L62" i="7"/>
  <c r="N62" i="7"/>
  <c r="N58" i="7"/>
  <c r="L58" i="7"/>
  <c r="N54" i="7"/>
  <c r="L54" i="7"/>
  <c r="L50" i="7"/>
  <c r="N50" i="7"/>
  <c r="P50" i="7" s="1"/>
  <c r="M50" i="7"/>
  <c r="L46" i="7"/>
  <c r="N46" i="7"/>
  <c r="N42" i="7"/>
  <c r="L42" i="7"/>
  <c r="N36" i="7"/>
  <c r="L36" i="7"/>
  <c r="L32" i="7"/>
  <c r="N32" i="7"/>
  <c r="L28" i="7"/>
  <c r="N28" i="7"/>
  <c r="K34" i="7"/>
  <c r="L77" i="11"/>
  <c r="O77" i="11"/>
  <c r="L73" i="11"/>
  <c r="L69" i="11"/>
  <c r="L57" i="11"/>
  <c r="O57" i="11"/>
  <c r="L53" i="11"/>
  <c r="O53" i="11"/>
  <c r="L49" i="11"/>
  <c r="L84" i="10"/>
  <c r="K84" i="10"/>
  <c r="L70" i="10"/>
  <c r="L66" i="10"/>
  <c r="L54" i="10"/>
  <c r="K54" i="10"/>
  <c r="L50" i="10"/>
  <c r="M50" i="10"/>
  <c r="L38" i="10"/>
  <c r="L34" i="10"/>
  <c r="M34" i="10"/>
  <c r="L22" i="10"/>
  <c r="L18" i="10"/>
  <c r="O19" i="12"/>
  <c r="O23" i="12"/>
  <c r="O27" i="12"/>
  <c r="O31" i="12"/>
  <c r="O35" i="12"/>
  <c r="K35" i="11"/>
  <c r="O37" i="11"/>
  <c r="L81" i="11"/>
  <c r="L30" i="10"/>
  <c r="L62" i="10"/>
  <c r="O41" i="11"/>
  <c r="O45" i="11"/>
  <c r="P45" i="11" s="1"/>
  <c r="L65" i="11"/>
  <c r="L46" i="10"/>
  <c r="L78" i="10"/>
  <c r="K20" i="7"/>
  <c r="K51" i="11"/>
  <c r="K102" i="10"/>
  <c r="K79" i="11"/>
  <c r="K31" i="7"/>
  <c r="O46" i="7"/>
  <c r="O32" i="7"/>
  <c r="M84" i="7"/>
  <c r="O86" i="7"/>
  <c r="O54" i="7"/>
  <c r="O72" i="7"/>
  <c r="O80" i="7"/>
  <c r="M18" i="7"/>
  <c r="O42" i="7"/>
  <c r="O58" i="7"/>
  <c r="O68" i="7"/>
  <c r="N98" i="10"/>
  <c r="N92" i="10"/>
  <c r="N80" i="10"/>
  <c r="N72" i="10"/>
  <c r="N64" i="10"/>
  <c r="N56" i="10"/>
  <c r="N48" i="10"/>
  <c r="N40" i="10"/>
  <c r="N32" i="10"/>
  <c r="N24" i="10"/>
  <c r="N27" i="9"/>
  <c r="K69" i="7"/>
  <c r="N33" i="7"/>
  <c r="K40" i="7"/>
  <c r="L14" i="11"/>
  <c r="K94" i="10"/>
  <c r="K44" i="7"/>
  <c r="K15" i="10"/>
  <c r="K90" i="10"/>
  <c r="K28" i="10"/>
  <c r="K36" i="10"/>
  <c r="K44" i="10"/>
  <c r="K52" i="10"/>
  <c r="K60" i="10"/>
  <c r="K68" i="10"/>
  <c r="K76" i="10"/>
  <c r="K82" i="10"/>
  <c r="K26" i="7"/>
  <c r="K30" i="7"/>
  <c r="K49" i="7"/>
  <c r="K85" i="7"/>
  <c r="L23" i="11"/>
  <c r="L102" i="10"/>
  <c r="L94" i="10"/>
  <c r="L90" i="10"/>
  <c r="L82" i="10"/>
  <c r="L76" i="10"/>
  <c r="L68" i="10"/>
  <c r="L60" i="10"/>
  <c r="L52" i="10"/>
  <c r="L44" i="10"/>
  <c r="L36" i="10"/>
  <c r="L28" i="10"/>
  <c r="L20" i="10"/>
  <c r="L15" i="10"/>
  <c r="M22" i="4"/>
  <c r="M42" i="4"/>
  <c r="O42" i="4"/>
  <c r="M15" i="4"/>
  <c r="O15" i="4"/>
  <c r="O23" i="4"/>
  <c r="M25" i="4"/>
  <c r="O25" i="4"/>
  <c r="P25" i="4" s="1"/>
  <c r="M34" i="4"/>
  <c r="O34" i="4"/>
  <c r="P34" i="4" s="1"/>
  <c r="O44" i="4"/>
  <c r="M19" i="4"/>
  <c r="O19" i="4"/>
  <c r="M20" i="4"/>
  <c r="P20" i="4" s="1"/>
  <c r="O20" i="4"/>
  <c r="O21" i="4"/>
  <c r="O28" i="4"/>
  <c r="M29" i="4"/>
  <c r="O29" i="4"/>
  <c r="M30" i="4"/>
  <c r="O30" i="4"/>
  <c r="O31" i="4"/>
  <c r="P31" i="4" s="1"/>
  <c r="O39" i="4"/>
  <c r="O40" i="4"/>
  <c r="P40" i="4" s="1"/>
  <c r="M44" i="4"/>
  <c r="O23" i="5"/>
  <c r="M25" i="5"/>
  <c r="P25" i="5" s="1"/>
  <c r="O25" i="5"/>
  <c r="O37" i="5"/>
  <c r="M39" i="5"/>
  <c r="O39" i="5"/>
  <c r="O40" i="5"/>
  <c r="O51" i="5"/>
  <c r="M53" i="5"/>
  <c r="O53" i="5"/>
  <c r="O54" i="5"/>
  <c r="O65" i="5"/>
  <c r="M67" i="5"/>
  <c r="O67" i="5"/>
  <c r="O68" i="5"/>
  <c r="O81" i="5"/>
  <c r="M83" i="5"/>
  <c r="O83" i="5"/>
  <c r="O84" i="5"/>
  <c r="O94" i="5"/>
  <c r="O113" i="5"/>
  <c r="O119" i="5"/>
  <c r="M120" i="5"/>
  <c r="O127" i="5"/>
  <c r="M128" i="5"/>
  <c r="O133" i="5"/>
  <c r="M134" i="5"/>
  <c r="O141" i="5"/>
  <c r="M142" i="5"/>
  <c r="M146" i="5"/>
  <c r="O151" i="5"/>
  <c r="M152" i="5"/>
  <c r="M27" i="5"/>
  <c r="O27" i="5"/>
  <c r="O28" i="5"/>
  <c r="O41" i="5"/>
  <c r="O55" i="5"/>
  <c r="M57" i="5"/>
  <c r="O57" i="5"/>
  <c r="O58" i="5"/>
  <c r="O69" i="5"/>
  <c r="M71" i="5"/>
  <c r="O71" i="5"/>
  <c r="O72" i="5"/>
  <c r="O85" i="5"/>
  <c r="M87" i="5"/>
  <c r="O87" i="5"/>
  <c r="O95" i="5"/>
  <c r="M96" i="5"/>
  <c r="O96" i="5"/>
  <c r="M107" i="5"/>
  <c r="P107" i="5" s="1"/>
  <c r="O107" i="5"/>
  <c r="O108" i="5"/>
  <c r="P108" i="5" s="1"/>
  <c r="O114" i="5"/>
  <c r="M121" i="5"/>
  <c r="P121" i="5" s="1"/>
  <c r="O121" i="5"/>
  <c r="O122" i="5"/>
  <c r="P122" i="5" s="1"/>
  <c r="M129" i="5"/>
  <c r="O129" i="5"/>
  <c r="O130" i="5"/>
  <c r="M135" i="5"/>
  <c r="O135" i="5"/>
  <c r="O136" i="5"/>
  <c r="M147" i="5"/>
  <c r="O147" i="5"/>
  <c r="O148" i="5"/>
  <c r="M153" i="5"/>
  <c r="O153" i="5"/>
  <c r="O154" i="5"/>
  <c r="P154" i="5" s="1"/>
  <c r="M41" i="4"/>
  <c r="O41" i="4"/>
  <c r="P41" i="4" s="1"/>
  <c r="M16" i="4"/>
  <c r="O16" i="4"/>
  <c r="O24" i="4"/>
  <c r="O35" i="4"/>
  <c r="O43" i="4"/>
  <c r="O15" i="5"/>
  <c r="M17" i="5"/>
  <c r="O17" i="5"/>
  <c r="O18" i="5"/>
  <c r="P18" i="5" s="1"/>
  <c r="O29" i="5"/>
  <c r="M31" i="5"/>
  <c r="O31" i="5"/>
  <c r="O32" i="5"/>
  <c r="P32" i="5" s="1"/>
  <c r="O43" i="5"/>
  <c r="M45" i="5"/>
  <c r="O45" i="5"/>
  <c r="O46" i="5"/>
  <c r="O59" i="5"/>
  <c r="M61" i="5"/>
  <c r="O61" i="5"/>
  <c r="O73" i="5"/>
  <c r="M75" i="5"/>
  <c r="O75" i="5"/>
  <c r="O76" i="5"/>
  <c r="P76" i="5" s="1"/>
  <c r="M89" i="5"/>
  <c r="O89" i="5"/>
  <c r="P89" i="5" s="1"/>
  <c r="O90" i="5"/>
  <c r="O98" i="5"/>
  <c r="O99" i="5"/>
  <c r="M100" i="5"/>
  <c r="O100" i="5"/>
  <c r="M101" i="5"/>
  <c r="O101" i="5"/>
  <c r="O109" i="5"/>
  <c r="M110" i="5"/>
  <c r="O110" i="5"/>
  <c r="O115" i="5"/>
  <c r="M116" i="5"/>
  <c r="O116" i="5"/>
  <c r="O123" i="5"/>
  <c r="M124" i="5"/>
  <c r="O124" i="5"/>
  <c r="O137" i="5"/>
  <c r="M138" i="5"/>
  <c r="O143" i="5"/>
  <c r="M144" i="5"/>
  <c r="O144" i="5"/>
  <c r="O155" i="5"/>
  <c r="M156" i="5"/>
  <c r="O156" i="5"/>
  <c r="P156" i="5" s="1"/>
  <c r="O32" i="4"/>
  <c r="O17" i="4"/>
  <c r="P17" i="4" s="1"/>
  <c r="M26" i="4"/>
  <c r="O26" i="4"/>
  <c r="M33" i="4"/>
  <c r="O33" i="4"/>
  <c r="O36" i="4"/>
  <c r="P36" i="4" s="1"/>
  <c r="O18" i="4"/>
  <c r="P18" i="4" s="1"/>
  <c r="O27" i="4"/>
  <c r="P27" i="4" s="1"/>
  <c r="M32" i="4"/>
  <c r="P32" i="4" s="1"/>
  <c r="M37" i="4"/>
  <c r="O37" i="4"/>
  <c r="M38" i="4"/>
  <c r="M45" i="4"/>
  <c r="O45" i="4"/>
  <c r="P45" i="4" s="1"/>
  <c r="M46" i="4"/>
  <c r="O19" i="5"/>
  <c r="M21" i="5"/>
  <c r="O21" i="5"/>
  <c r="O22" i="5"/>
  <c r="P22" i="5" s="1"/>
  <c r="M28" i="5"/>
  <c r="O33" i="5"/>
  <c r="M35" i="5"/>
  <c r="O35" i="5"/>
  <c r="P35" i="5" s="1"/>
  <c r="O36" i="5"/>
  <c r="O47" i="5"/>
  <c r="M49" i="5"/>
  <c r="O49" i="5"/>
  <c r="O50" i="5"/>
  <c r="M58" i="5"/>
  <c r="P58" i="5" s="1"/>
  <c r="M63" i="5"/>
  <c r="O63" i="5"/>
  <c r="O64" i="5"/>
  <c r="M72" i="5"/>
  <c r="O77" i="5"/>
  <c r="M79" i="5"/>
  <c r="P79" i="5" s="1"/>
  <c r="O79" i="5"/>
  <c r="O80" i="5"/>
  <c r="P80" i="5" s="1"/>
  <c r="O91" i="5"/>
  <c r="M92" i="5"/>
  <c r="O92" i="5"/>
  <c r="O103" i="5"/>
  <c r="M104" i="5"/>
  <c r="O104" i="5"/>
  <c r="P104" i="5" s="1"/>
  <c r="M105" i="5"/>
  <c r="O105" i="5"/>
  <c r="P105" i="5" s="1"/>
  <c r="M108" i="5"/>
  <c r="O112" i="5"/>
  <c r="P112" i="5" s="1"/>
  <c r="M114" i="5"/>
  <c r="M117" i="5"/>
  <c r="O117" i="5"/>
  <c r="O118" i="5"/>
  <c r="P118" i="5" s="1"/>
  <c r="M122" i="5"/>
  <c r="M125" i="5"/>
  <c r="O125" i="5"/>
  <c r="O126" i="5"/>
  <c r="P126" i="5" s="1"/>
  <c r="M130" i="5"/>
  <c r="M131" i="5"/>
  <c r="O131" i="5"/>
  <c r="O132" i="5"/>
  <c r="P132" i="5" s="1"/>
  <c r="M136" i="5"/>
  <c r="M139" i="5"/>
  <c r="O139" i="5"/>
  <c r="O140" i="5"/>
  <c r="P140" i="5" s="1"/>
  <c r="M145" i="5"/>
  <c r="O145" i="5"/>
  <c r="M148" i="5"/>
  <c r="M149" i="5"/>
  <c r="O149" i="5"/>
  <c r="O150" i="5"/>
  <c r="M154" i="5"/>
  <c r="M26" i="12"/>
  <c r="O26" i="12"/>
  <c r="K19" i="11"/>
  <c r="M88" i="10"/>
  <c r="M100" i="10"/>
  <c r="O105" i="10"/>
  <c r="O36" i="7"/>
  <c r="M36" i="7"/>
  <c r="K78" i="7"/>
  <c r="M16" i="12"/>
  <c r="O16" i="12"/>
  <c r="P16" i="12" s="1"/>
  <c r="M30" i="12"/>
  <c r="O30" i="12"/>
  <c r="K31" i="11"/>
  <c r="K42" i="11"/>
  <c r="K59" i="11"/>
  <c r="K63" i="11"/>
  <c r="K67" i="11"/>
  <c r="K71" i="11"/>
  <c r="K75" i="11"/>
  <c r="O81" i="11"/>
  <c r="M26" i="10"/>
  <c r="O26" i="10"/>
  <c r="K46" i="10"/>
  <c r="K78" i="10"/>
  <c r="K26" i="9"/>
  <c r="K52" i="7"/>
  <c r="K60" i="7"/>
  <c r="O64" i="7"/>
  <c r="K88" i="7"/>
  <c r="M18" i="12"/>
  <c r="O18" i="12"/>
  <c r="K16" i="11"/>
  <c r="O38" i="11"/>
  <c r="M45" i="11"/>
  <c r="K55" i="11"/>
  <c r="O65" i="11"/>
  <c r="P65" i="11" s="1"/>
  <c r="O72" i="11"/>
  <c r="O76" i="11"/>
  <c r="K83" i="11"/>
  <c r="K20" i="10"/>
  <c r="M25" i="10"/>
  <c r="K25" i="10"/>
  <c r="M33" i="10"/>
  <c r="O33" i="10"/>
  <c r="M41" i="10"/>
  <c r="M49" i="10"/>
  <c r="M57" i="10"/>
  <c r="M65" i="10"/>
  <c r="M73" i="10"/>
  <c r="M81" i="10"/>
  <c r="O103" i="10"/>
  <c r="M105" i="10"/>
  <c r="P105" i="10" s="1"/>
  <c r="O16" i="9"/>
  <c r="K16" i="7"/>
  <c r="O28" i="7"/>
  <c r="M28" i="7"/>
  <c r="P28" i="7" s="1"/>
  <c r="K45" i="7"/>
  <c r="K74" i="7"/>
  <c r="M22" i="12"/>
  <c r="O22" i="12"/>
  <c r="P22" i="12" s="1"/>
  <c r="K28" i="12"/>
  <c r="M34" i="12"/>
  <c r="O34" i="12"/>
  <c r="K36" i="12"/>
  <c r="K43" i="11"/>
  <c r="K47" i="11"/>
  <c r="K66" i="11"/>
  <c r="M30" i="10"/>
  <c r="M38" i="10"/>
  <c r="M46" i="10"/>
  <c r="M54" i="10"/>
  <c r="M62" i="10"/>
  <c r="M70" i="10"/>
  <c r="M78" i="10"/>
  <c r="M84" i="10"/>
  <c r="M87" i="10"/>
  <c r="M93" i="10"/>
  <c r="M99" i="10"/>
  <c r="K19" i="8"/>
  <c r="K56" i="7"/>
  <c r="K38" i="7"/>
  <c r="O62" i="7"/>
  <c r="O76" i="7"/>
  <c r="O90" i="7"/>
  <c r="K93" i="7"/>
  <c r="O71" i="11"/>
  <c r="O63" i="11"/>
  <c r="M104" i="10"/>
  <c r="K19" i="9"/>
  <c r="M16" i="6"/>
  <c r="K16" i="6"/>
  <c r="O31" i="6"/>
  <c r="O24" i="9"/>
  <c r="M28" i="9"/>
  <c r="O50" i="7"/>
  <c r="M62" i="7"/>
  <c r="K79" i="7"/>
  <c r="K83" i="7"/>
  <c r="M90" i="7"/>
  <c r="K17" i="7"/>
  <c r="M16" i="8"/>
  <c r="K48" i="7"/>
  <c r="K71" i="7"/>
  <c r="O84" i="7"/>
  <c r="K92" i="7"/>
  <c r="K28" i="6"/>
  <c r="N100" i="10"/>
  <c r="L100" i="10"/>
  <c r="N96" i="10"/>
  <c r="N88" i="10"/>
  <c r="L88" i="10"/>
  <c r="N84" i="10"/>
  <c r="N78" i="10"/>
  <c r="N74" i="10"/>
  <c r="N70" i="10"/>
  <c r="N66" i="10"/>
  <c r="N62" i="10"/>
  <c r="O58" i="10"/>
  <c r="N58" i="10"/>
  <c r="N54" i="10"/>
  <c r="N50" i="10"/>
  <c r="N46" i="10"/>
  <c r="O42" i="10"/>
  <c r="N42" i="10"/>
  <c r="N38" i="10"/>
  <c r="N34" i="10"/>
  <c r="N30" i="10"/>
  <c r="N26" i="10"/>
  <c r="L26" i="10"/>
  <c r="N22" i="10"/>
  <c r="M22" i="10"/>
  <c r="L29" i="9"/>
  <c r="N29" i="9"/>
  <c r="N25" i="9"/>
  <c r="L25" i="9"/>
  <c r="L21" i="9"/>
  <c r="N21" i="9"/>
  <c r="N17" i="9"/>
  <c r="M17" i="9"/>
  <c r="L17" i="9"/>
  <c r="L15" i="9"/>
  <c r="N15" i="9"/>
  <c r="N23" i="8"/>
  <c r="L23" i="8"/>
  <c r="N19" i="8"/>
  <c r="L19" i="8"/>
  <c r="N91" i="7"/>
  <c r="L91" i="7"/>
  <c r="L87" i="7"/>
  <c r="O87" i="7"/>
  <c r="N87" i="7"/>
  <c r="O85" i="7"/>
  <c r="N85" i="7"/>
  <c r="L85" i="7"/>
  <c r="O81" i="7"/>
  <c r="N81" i="7"/>
  <c r="L81" i="7"/>
  <c r="N77" i="7"/>
  <c r="L77" i="7"/>
  <c r="O77" i="7"/>
  <c r="L73" i="7"/>
  <c r="O73" i="7"/>
  <c r="N73" i="7"/>
  <c r="O69" i="7"/>
  <c r="P69" i="7" s="1"/>
  <c r="N69" i="7"/>
  <c r="L69" i="7"/>
  <c r="N65" i="7"/>
  <c r="L65" i="7"/>
  <c r="O65" i="7"/>
  <c r="L59" i="7"/>
  <c r="O59" i="7"/>
  <c r="N59" i="7"/>
  <c r="P59" i="7" s="1"/>
  <c r="O55" i="7"/>
  <c r="N55" i="7"/>
  <c r="L55" i="7"/>
  <c r="N51" i="7"/>
  <c r="L51" i="7"/>
  <c r="O47" i="7"/>
  <c r="N47" i="7"/>
  <c r="L47" i="7"/>
  <c r="O43" i="7"/>
  <c r="N43" i="7"/>
  <c r="L43" i="7"/>
  <c r="L37" i="7"/>
  <c r="O37" i="7"/>
  <c r="N37" i="7"/>
  <c r="L33" i="7"/>
  <c r="O33" i="7"/>
  <c r="P33" i="7" s="1"/>
  <c r="L29" i="7"/>
  <c r="N29" i="7"/>
  <c r="L25" i="7"/>
  <c r="N25" i="7"/>
  <c r="O25" i="7"/>
  <c r="O23" i="7"/>
  <c r="N23" i="7"/>
  <c r="L23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2" i="10"/>
  <c r="M58" i="10"/>
  <c r="M23" i="8"/>
  <c r="M19" i="7"/>
  <c r="M19" i="8"/>
  <c r="M43" i="7"/>
  <c r="P43" i="7" s="1"/>
  <c r="M23" i="7"/>
  <c r="M29" i="7"/>
  <c r="M65" i="7"/>
  <c r="M33" i="7"/>
  <c r="M37" i="7"/>
  <c r="M59" i="7"/>
  <c r="M73" i="7"/>
  <c r="M91" i="7"/>
  <c r="M51" i="7"/>
  <c r="M69" i="7"/>
  <c r="M85" i="7"/>
  <c r="O30" i="7"/>
  <c r="N24" i="12"/>
  <c r="L24" i="12"/>
  <c r="L14" i="12"/>
  <c r="O14" i="12"/>
  <c r="L14" i="8"/>
  <c r="M14" i="8"/>
  <c r="K20" i="6"/>
  <c r="K25" i="11"/>
  <c r="K24" i="6"/>
  <c r="K14" i="4"/>
  <c r="K14" i="9"/>
  <c r="O24" i="11"/>
  <c r="O20" i="11"/>
  <c r="O18" i="11"/>
  <c r="O22" i="10"/>
  <c r="O22" i="7"/>
  <c r="O18" i="7"/>
  <c r="P18" i="7" s="1"/>
  <c r="O23" i="6"/>
  <c r="O19" i="6"/>
  <c r="O14" i="9"/>
  <c r="O14" i="5"/>
  <c r="P14" i="5" s="1"/>
  <c r="L33" i="12"/>
  <c r="O33" i="12"/>
  <c r="N33" i="12"/>
  <c r="O29" i="12"/>
  <c r="N29" i="12"/>
  <c r="L29" i="12"/>
  <c r="N25" i="12"/>
  <c r="L25" i="12"/>
  <c r="N21" i="12"/>
  <c r="L21" i="12"/>
  <c r="N17" i="12"/>
  <c r="L17" i="12"/>
  <c r="L15" i="12"/>
  <c r="N15" i="12"/>
  <c r="O85" i="11"/>
  <c r="N85" i="11"/>
  <c r="L85" i="11"/>
  <c r="N83" i="11"/>
  <c r="O79" i="11"/>
  <c r="L79" i="1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17" i="11"/>
  <c r="L17" i="11"/>
  <c r="O25" i="12"/>
  <c r="O21" i="12"/>
  <c r="O17" i="12"/>
  <c r="O15" i="12"/>
  <c r="M15" i="12"/>
  <c r="M71" i="11"/>
  <c r="K18" i="9"/>
  <c r="K15" i="8"/>
  <c r="K17" i="8"/>
  <c r="K19" i="6"/>
  <c r="M63" i="11"/>
  <c r="K22" i="10"/>
  <c r="K18" i="7"/>
  <c r="O21" i="10"/>
  <c r="O16" i="10"/>
  <c r="O25" i="9"/>
  <c r="O21" i="9"/>
  <c r="O17" i="9"/>
  <c r="O15" i="9"/>
  <c r="O26" i="6"/>
  <c r="O22" i="6"/>
  <c r="O18" i="6"/>
  <c r="K23" i="6"/>
  <c r="K21" i="8"/>
  <c r="N36" i="12"/>
  <c r="L36" i="12"/>
  <c r="N32" i="12"/>
  <c r="N28" i="12"/>
  <c r="L28" i="12"/>
  <c r="N20" i="12"/>
  <c r="L20" i="12"/>
  <c r="N84" i="11"/>
  <c r="L84" i="11"/>
  <c r="N82" i="11"/>
  <c r="L82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6" i="11"/>
  <c r="L16" i="11"/>
  <c r="O24" i="12"/>
  <c r="O20" i="12"/>
  <c r="O23" i="11"/>
  <c r="K23" i="11"/>
  <c r="K20" i="12"/>
  <c r="K24" i="12"/>
  <c r="K15" i="9"/>
  <c r="K17" i="9"/>
  <c r="K21" i="9"/>
  <c r="K25" i="9"/>
  <c r="K24" i="8"/>
  <c r="K20" i="8"/>
  <c r="L14" i="7"/>
  <c r="N14" i="7"/>
  <c r="L14" i="10"/>
  <c r="O14" i="10"/>
  <c r="O14" i="6"/>
  <c r="N14" i="6"/>
  <c r="L14" i="6"/>
  <c r="M83" i="11"/>
  <c r="L83" i="11"/>
  <c r="N79" i="11"/>
  <c r="M79" i="11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N17" i="11"/>
  <c r="L104" i="10"/>
  <c r="N104" i="10"/>
  <c r="O102" i="10"/>
  <c r="N102" i="10"/>
  <c r="L98" i="10"/>
  <c r="O98" i="10"/>
  <c r="O94" i="10"/>
  <c r="N94" i="10"/>
  <c r="L92" i="10"/>
  <c r="O92" i="10"/>
  <c r="O90" i="10"/>
  <c r="N90" i="10"/>
  <c r="L86" i="10"/>
  <c r="O86" i="10"/>
  <c r="O82" i="10"/>
  <c r="N82" i="10"/>
  <c r="L80" i="10"/>
  <c r="O80" i="10"/>
  <c r="O76" i="10"/>
  <c r="N76" i="10"/>
  <c r="L72" i="10"/>
  <c r="O72" i="10"/>
  <c r="O68" i="10"/>
  <c r="N68" i="10"/>
  <c r="L64" i="10"/>
  <c r="O64" i="10"/>
  <c r="O60" i="10"/>
  <c r="N60" i="10"/>
  <c r="L56" i="10"/>
  <c r="O56" i="10"/>
  <c r="O52" i="10"/>
  <c r="N52" i="10"/>
  <c r="L48" i="10"/>
  <c r="O48" i="10"/>
  <c r="O44" i="10"/>
  <c r="N44" i="10"/>
  <c r="L40" i="10"/>
  <c r="O40" i="10"/>
  <c r="O36" i="10"/>
  <c r="N36" i="10"/>
  <c r="L32" i="10"/>
  <c r="O32" i="10"/>
  <c r="O28" i="10"/>
  <c r="N28" i="10"/>
  <c r="L24" i="10"/>
  <c r="O24" i="10"/>
  <c r="O20" i="10"/>
  <c r="N20" i="10"/>
  <c r="L17" i="10"/>
  <c r="O17" i="10"/>
  <c r="O15" i="10"/>
  <c r="N15" i="10"/>
  <c r="N14" i="10"/>
  <c r="L27" i="9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N93" i="7"/>
  <c r="M93" i="7"/>
  <c r="L93" i="7"/>
  <c r="N89" i="7"/>
  <c r="M89" i="7"/>
  <c r="L89" i="7"/>
  <c r="N83" i="7"/>
  <c r="M83" i="7"/>
  <c r="L83" i="7"/>
  <c r="M79" i="7"/>
  <c r="L79" i="7"/>
  <c r="N79" i="7"/>
  <c r="N75" i="7"/>
  <c r="M75" i="7"/>
  <c r="L75" i="7"/>
  <c r="N71" i="7"/>
  <c r="M71" i="7"/>
  <c r="L71" i="7"/>
  <c r="M67" i="7"/>
  <c r="L67" i="7"/>
  <c r="N67" i="7"/>
  <c r="N63" i="7"/>
  <c r="M63" i="7"/>
  <c r="L63" i="7"/>
  <c r="N61" i="7"/>
  <c r="M61" i="7"/>
  <c r="L61" i="7"/>
  <c r="N57" i="7"/>
  <c r="M57" i="7"/>
  <c r="L57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9" i="7"/>
  <c r="N39" i="7"/>
  <c r="L39" i="7"/>
  <c r="O35" i="7"/>
  <c r="N35" i="7"/>
  <c r="L35" i="7"/>
  <c r="M31" i="7"/>
  <c r="L31" i="7"/>
  <c r="O31" i="7"/>
  <c r="N31" i="7"/>
  <c r="O27" i="7"/>
  <c r="N27" i="7"/>
  <c r="L27" i="7"/>
  <c r="O21" i="7"/>
  <c r="N21" i="7"/>
  <c r="L21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17" i="10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2" i="10"/>
  <c r="M76" i="10"/>
  <c r="M80" i="10"/>
  <c r="M82" i="10"/>
  <c r="M86" i="10"/>
  <c r="M90" i="10"/>
  <c r="M92" i="10"/>
  <c r="M94" i="10"/>
  <c r="M98" i="10"/>
  <c r="M102" i="10"/>
  <c r="M27" i="9"/>
  <c r="M19" i="9"/>
  <c r="M17" i="7"/>
  <c r="M49" i="7"/>
  <c r="O14" i="11"/>
  <c r="K16" i="4"/>
  <c r="M23" i="4"/>
  <c r="M28" i="4"/>
  <c r="K30" i="4"/>
  <c r="M24" i="5"/>
  <c r="P24" i="5" s="1"/>
  <c r="K24" i="5"/>
  <c r="M38" i="5"/>
  <c r="P38" i="5" s="1"/>
  <c r="K38" i="5"/>
  <c r="M52" i="5"/>
  <c r="P52" i="5" s="1"/>
  <c r="K52" i="5"/>
  <c r="M66" i="5"/>
  <c r="P66" i="5" s="1"/>
  <c r="K66" i="5"/>
  <c r="M82" i="5"/>
  <c r="P82" i="5" s="1"/>
  <c r="K82" i="5"/>
  <c r="M93" i="5"/>
  <c r="P93" i="5" s="1"/>
  <c r="K93" i="5"/>
  <c r="M21" i="4"/>
  <c r="P21" i="4" s="1"/>
  <c r="M24" i="4"/>
  <c r="P24" i="4" s="1"/>
  <c r="M35" i="4"/>
  <c r="M39" i="4"/>
  <c r="P39" i="4" s="1"/>
  <c r="M43" i="4"/>
  <c r="M26" i="5"/>
  <c r="P26" i="5" s="1"/>
  <c r="K26" i="5"/>
  <c r="M42" i="5"/>
  <c r="P42" i="5" s="1"/>
  <c r="K42" i="5"/>
  <c r="M56" i="5"/>
  <c r="P56" i="5" s="1"/>
  <c r="K56" i="5"/>
  <c r="M70" i="5"/>
  <c r="P70" i="5" s="1"/>
  <c r="K70" i="5"/>
  <c r="K86" i="5"/>
  <c r="M106" i="5"/>
  <c r="P106" i="5" s="1"/>
  <c r="K106" i="5"/>
  <c r="M16" i="5"/>
  <c r="P16" i="5" s="1"/>
  <c r="K16" i="5"/>
  <c r="M30" i="5"/>
  <c r="P30" i="5" s="1"/>
  <c r="K30" i="5"/>
  <c r="M44" i="5"/>
  <c r="P44" i="5" s="1"/>
  <c r="K44" i="5"/>
  <c r="M60" i="5"/>
  <c r="P60" i="5" s="1"/>
  <c r="K60" i="5"/>
  <c r="M74" i="5"/>
  <c r="P74" i="5" s="1"/>
  <c r="K74" i="5"/>
  <c r="M88" i="5"/>
  <c r="P88" i="5" s="1"/>
  <c r="K88" i="5"/>
  <c r="M97" i="5"/>
  <c r="P97" i="5" s="1"/>
  <c r="K97" i="5"/>
  <c r="K20" i="4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M78" i="5"/>
  <c r="K78" i="5"/>
  <c r="K102" i="5"/>
  <c r="M102" i="5"/>
  <c r="P102" i="5" s="1"/>
  <c r="M111" i="5"/>
  <c r="P111" i="5" s="1"/>
  <c r="K111" i="5"/>
  <c r="M98" i="5"/>
  <c r="P98" i="5" s="1"/>
  <c r="K100" i="5"/>
  <c r="K117" i="5"/>
  <c r="K121" i="5"/>
  <c r="K125" i="5"/>
  <c r="K129" i="5"/>
  <c r="K131" i="5"/>
  <c r="K135" i="5"/>
  <c r="K139" i="5"/>
  <c r="K145" i="5"/>
  <c r="K147" i="5"/>
  <c r="K149" i="5"/>
  <c r="K153" i="5"/>
  <c r="K17" i="5"/>
  <c r="K21" i="5"/>
  <c r="K25" i="5"/>
  <c r="K27" i="5"/>
  <c r="K31" i="5"/>
  <c r="K35" i="5"/>
  <c r="K39" i="5"/>
  <c r="K45" i="5"/>
  <c r="K49" i="5"/>
  <c r="K53" i="5"/>
  <c r="K57" i="5"/>
  <c r="K61" i="5"/>
  <c r="K63" i="5"/>
  <c r="K67" i="5"/>
  <c r="K71" i="5"/>
  <c r="K75" i="5"/>
  <c r="K79" i="5"/>
  <c r="K83" i="5"/>
  <c r="K89" i="5"/>
  <c r="P100" i="5"/>
  <c r="K104" i="5"/>
  <c r="K107" i="5"/>
  <c r="M17" i="12"/>
  <c r="K17" i="12"/>
  <c r="K19" i="12"/>
  <c r="M19" i="12"/>
  <c r="P19" i="12" s="1"/>
  <c r="M21" i="12"/>
  <c r="K21" i="12"/>
  <c r="K23" i="12"/>
  <c r="M23" i="12"/>
  <c r="M25" i="12"/>
  <c r="K25" i="12"/>
  <c r="K27" i="12"/>
  <c r="M27" i="12"/>
  <c r="P27" i="12" s="1"/>
  <c r="M29" i="12"/>
  <c r="K29" i="12"/>
  <c r="K31" i="12"/>
  <c r="M31" i="12"/>
  <c r="P31" i="12" s="1"/>
  <c r="M33" i="12"/>
  <c r="K33" i="12"/>
  <c r="K35" i="12"/>
  <c r="M35" i="12"/>
  <c r="P35" i="12" s="1"/>
  <c r="K15" i="12"/>
  <c r="K20" i="11"/>
  <c r="M20" i="11"/>
  <c r="K36" i="11"/>
  <c r="M36" i="11"/>
  <c r="P36" i="11" s="1"/>
  <c r="K52" i="11"/>
  <c r="M52" i="11"/>
  <c r="P52" i="11" s="1"/>
  <c r="K64" i="11"/>
  <c r="M64" i="11"/>
  <c r="K80" i="11"/>
  <c r="M80" i="11"/>
  <c r="K18" i="11"/>
  <c r="M18" i="11"/>
  <c r="M25" i="11"/>
  <c r="P25" i="11" s="1"/>
  <c r="K32" i="11"/>
  <c r="M32" i="11"/>
  <c r="P32" i="11" s="1"/>
  <c r="M41" i="11"/>
  <c r="P41" i="11" s="1"/>
  <c r="K48" i="11"/>
  <c r="M48" i="11"/>
  <c r="K60" i="11"/>
  <c r="M60" i="11"/>
  <c r="M21" i="11"/>
  <c r="K28" i="11"/>
  <c r="M28" i="11"/>
  <c r="M37" i="11"/>
  <c r="P37" i="11" s="1"/>
  <c r="K44" i="11"/>
  <c r="M44" i="11"/>
  <c r="M53" i="11"/>
  <c r="K68" i="11"/>
  <c r="M68" i="11"/>
  <c r="P68" i="11" s="1"/>
  <c r="M85" i="11"/>
  <c r="K85" i="11"/>
  <c r="K24" i="11"/>
  <c r="M24" i="11"/>
  <c r="K40" i="11"/>
  <c r="M40" i="11"/>
  <c r="P40" i="11" s="1"/>
  <c r="K56" i="11"/>
  <c r="M56" i="11"/>
  <c r="P56" i="11" s="1"/>
  <c r="K57" i="11"/>
  <c r="M57" i="11"/>
  <c r="P57" i="11" s="1"/>
  <c r="M16" i="10"/>
  <c r="K16" i="10"/>
  <c r="M21" i="10"/>
  <c r="K21" i="10"/>
  <c r="M29" i="10"/>
  <c r="K29" i="10"/>
  <c r="M37" i="10"/>
  <c r="P37" i="10" s="1"/>
  <c r="K37" i="10"/>
  <c r="M45" i="10"/>
  <c r="K45" i="10"/>
  <c r="M53" i="10"/>
  <c r="K53" i="10"/>
  <c r="M61" i="10"/>
  <c r="K61" i="10"/>
  <c r="M69" i="10"/>
  <c r="P69" i="10" s="1"/>
  <c r="K69" i="10"/>
  <c r="M77" i="10"/>
  <c r="K77" i="10"/>
  <c r="M83" i="10"/>
  <c r="K83" i="10"/>
  <c r="M91" i="10"/>
  <c r="K91" i="10"/>
  <c r="M95" i="10"/>
  <c r="P95" i="10" s="1"/>
  <c r="K95" i="10"/>
  <c r="K21" i="7"/>
  <c r="M21" i="7"/>
  <c r="K27" i="7"/>
  <c r="M27" i="7"/>
  <c r="K35" i="7"/>
  <c r="M35" i="7"/>
  <c r="M23" i="9"/>
  <c r="K23" i="9"/>
  <c r="K17" i="10"/>
  <c r="K24" i="10"/>
  <c r="K32" i="10"/>
  <c r="K40" i="10"/>
  <c r="K48" i="10"/>
  <c r="K56" i="10"/>
  <c r="K64" i="10"/>
  <c r="K72" i="10"/>
  <c r="K80" i="10"/>
  <c r="K86" i="10"/>
  <c r="K92" i="10"/>
  <c r="K98" i="10"/>
  <c r="M22" i="8"/>
  <c r="K22" i="8"/>
  <c r="M72" i="11"/>
  <c r="M76" i="11"/>
  <c r="M103" i="10"/>
  <c r="M20" i="9"/>
  <c r="P20" i="9" s="1"/>
  <c r="K20" i="9"/>
  <c r="K25" i="8"/>
  <c r="M25" i="8"/>
  <c r="K32" i="7"/>
  <c r="M32" i="7"/>
  <c r="M15" i="9"/>
  <c r="M29" i="9"/>
  <c r="K39" i="7"/>
  <c r="M39" i="7"/>
  <c r="K46" i="7"/>
  <c r="M46" i="7"/>
  <c r="P46" i="7" s="1"/>
  <c r="M64" i="7"/>
  <c r="M76" i="7"/>
  <c r="K23" i="7"/>
  <c r="K33" i="7"/>
  <c r="M18" i="6"/>
  <c r="K18" i="6"/>
  <c r="M26" i="6"/>
  <c r="K26" i="6"/>
  <c r="M34" i="6"/>
  <c r="P34" i="6" s="1"/>
  <c r="K34" i="6"/>
  <c r="M22" i="6"/>
  <c r="K22" i="6"/>
  <c r="M30" i="6"/>
  <c r="P30" i="6" s="1"/>
  <c r="K30" i="6"/>
  <c r="M14" i="4"/>
  <c r="P125" i="5"/>
  <c r="P135" i="5"/>
  <c r="P139" i="5"/>
  <c r="N14" i="9"/>
  <c r="L14" i="9"/>
  <c r="O101" i="10"/>
  <c r="N101" i="10"/>
  <c r="O97" i="10"/>
  <c r="N97" i="10"/>
  <c r="O85" i="10"/>
  <c r="N85" i="10"/>
  <c r="O79" i="10"/>
  <c r="N79" i="10"/>
  <c r="O75" i="10"/>
  <c r="N75" i="10"/>
  <c r="O71" i="10"/>
  <c r="N71" i="10"/>
  <c r="O67" i="10"/>
  <c r="N67" i="10"/>
  <c r="O63" i="10"/>
  <c r="N63" i="10"/>
  <c r="O59" i="10"/>
  <c r="N59" i="10"/>
  <c r="O55" i="10"/>
  <c r="N55" i="10"/>
  <c r="O51" i="10"/>
  <c r="N51" i="10"/>
  <c r="O47" i="10"/>
  <c r="N47" i="10"/>
  <c r="O43" i="10"/>
  <c r="N43" i="10"/>
  <c r="O39" i="10"/>
  <c r="N39" i="10"/>
  <c r="O35" i="10"/>
  <c r="N35" i="10"/>
  <c r="O31" i="10"/>
  <c r="N31" i="10"/>
  <c r="O27" i="10"/>
  <c r="N27" i="10"/>
  <c r="O23" i="10"/>
  <c r="N23" i="10"/>
  <c r="O19" i="10"/>
  <c r="N19" i="10"/>
  <c r="M14" i="9"/>
  <c r="O30" i="9"/>
  <c r="N30" i="9"/>
  <c r="L26" i="9"/>
  <c r="O26" i="9"/>
  <c r="L22" i="9"/>
  <c r="O22" i="9"/>
  <c r="O18" i="9"/>
  <c r="N18" i="9"/>
  <c r="M24" i="8"/>
  <c r="L24" i="8"/>
  <c r="O24" i="8"/>
  <c r="N24" i="8"/>
  <c r="L20" i="8"/>
  <c r="O20" i="8"/>
  <c r="N20" i="8"/>
  <c r="M20" i="8"/>
  <c r="L92" i="7"/>
  <c r="O92" i="7"/>
  <c r="N92" i="7"/>
  <c r="L88" i="7"/>
  <c r="O88" i="7"/>
  <c r="N88" i="7"/>
  <c r="O82" i="7"/>
  <c r="N82" i="7"/>
  <c r="L82" i="7"/>
  <c r="L78" i="7"/>
  <c r="O78" i="7"/>
  <c r="N78" i="7"/>
  <c r="L74" i="7"/>
  <c r="O74" i="7"/>
  <c r="N74" i="7"/>
  <c r="N70" i="7"/>
  <c r="L70" i="7"/>
  <c r="N66" i="7"/>
  <c r="L66" i="7"/>
  <c r="L60" i="7"/>
  <c r="O60" i="7"/>
  <c r="N60" i="7"/>
  <c r="L56" i="7"/>
  <c r="O56" i="7"/>
  <c r="N56" i="7"/>
  <c r="O52" i="7"/>
  <c r="N52" i="7"/>
  <c r="L52" i="7"/>
  <c r="O48" i="7"/>
  <c r="N48" i="7"/>
  <c r="L48" i="7"/>
  <c r="L44" i="7"/>
  <c r="O44" i="7"/>
  <c r="O40" i="7"/>
  <c r="L40" i="7"/>
  <c r="N38" i="7"/>
  <c r="O38" i="7"/>
  <c r="L38" i="7"/>
  <c r="L34" i="7"/>
  <c r="N34" i="7"/>
  <c r="O34" i="7"/>
  <c r="N30" i="7"/>
  <c r="L30" i="7"/>
  <c r="N26" i="7"/>
  <c r="O26" i="7"/>
  <c r="L26" i="7"/>
  <c r="L24" i="7"/>
  <c r="O24" i="7"/>
  <c r="N24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26" i="9"/>
  <c r="M24" i="7"/>
  <c r="M18" i="9"/>
  <c r="M22" i="9"/>
  <c r="M19" i="10"/>
  <c r="M23" i="10"/>
  <c r="M27" i="10"/>
  <c r="M31" i="10"/>
  <c r="M35" i="10"/>
  <c r="M39" i="10"/>
  <c r="M43" i="10"/>
  <c r="M47" i="10"/>
  <c r="M51" i="10"/>
  <c r="M55" i="10"/>
  <c r="M59" i="10"/>
  <c r="M63" i="10"/>
  <c r="M67" i="10"/>
  <c r="M71" i="10"/>
  <c r="M75" i="10"/>
  <c r="M79" i="10"/>
  <c r="M85" i="10"/>
  <c r="M97" i="10"/>
  <c r="M101" i="10"/>
  <c r="M30" i="9"/>
  <c r="M60" i="7"/>
  <c r="M74" i="7"/>
  <c r="M88" i="7"/>
  <c r="M16" i="7"/>
  <c r="M20" i="7"/>
  <c r="M30" i="7"/>
  <c r="M34" i="7"/>
  <c r="M56" i="7"/>
  <c r="M66" i="7"/>
  <c r="M26" i="7"/>
  <c r="M44" i="7"/>
  <c r="M48" i="7"/>
  <c r="K14" i="6"/>
  <c r="M14" i="6"/>
  <c r="M38" i="7"/>
  <c r="M78" i="7"/>
  <c r="M92" i="7"/>
  <c r="M40" i="7"/>
  <c r="M52" i="7"/>
  <c r="M70" i="7"/>
  <c r="M82" i="7"/>
  <c r="P44" i="4"/>
  <c r="P90" i="5"/>
  <c r="P94" i="5"/>
  <c r="P114" i="5"/>
  <c r="P130" i="5"/>
  <c r="P148" i="5"/>
  <c r="P150" i="5"/>
  <c r="P19" i="4"/>
  <c r="P30" i="4"/>
  <c r="P17" i="5"/>
  <c r="P21" i="5"/>
  <c r="P27" i="5"/>
  <c r="P28" i="5"/>
  <c r="P31" i="5"/>
  <c r="P36" i="5"/>
  <c r="P40" i="5"/>
  <c r="P45" i="5"/>
  <c r="P46" i="5"/>
  <c r="P49" i="5"/>
  <c r="P50" i="5"/>
  <c r="P54" i="5"/>
  <c r="P57" i="5"/>
  <c r="P61" i="5"/>
  <c r="P64" i="5"/>
  <c r="P68" i="5"/>
  <c r="P71" i="5"/>
  <c r="P72" i="5"/>
  <c r="P75" i="5"/>
  <c r="P42" i="4"/>
  <c r="P92" i="5"/>
  <c r="P96" i="5"/>
  <c r="P101" i="5"/>
  <c r="P110" i="5"/>
  <c r="P116" i="5"/>
  <c r="P15" i="12"/>
  <c r="P18" i="12"/>
  <c r="P26" i="12"/>
  <c r="P39" i="11"/>
  <c r="P24" i="9"/>
  <c r="P16" i="9"/>
  <c r="M14" i="11"/>
  <c r="O14" i="7"/>
  <c r="N14" i="11"/>
  <c r="M15" i="5"/>
  <c r="M19" i="5"/>
  <c r="P19" i="5" s="1"/>
  <c r="M23" i="5"/>
  <c r="P23" i="5" s="1"/>
  <c r="M29" i="5"/>
  <c r="M33" i="5"/>
  <c r="M37" i="5"/>
  <c r="P37" i="5" s="1"/>
  <c r="M41" i="5"/>
  <c r="P41" i="5" s="1"/>
  <c r="M43" i="5"/>
  <c r="M47" i="5"/>
  <c r="P47" i="5" s="1"/>
  <c r="M51" i="5"/>
  <c r="P51" i="5" s="1"/>
  <c r="M55" i="5"/>
  <c r="P55" i="5" s="1"/>
  <c r="M59" i="5"/>
  <c r="M65" i="5"/>
  <c r="P65" i="5" s="1"/>
  <c r="M69" i="5"/>
  <c r="M73" i="5"/>
  <c r="P73" i="5" s="1"/>
  <c r="M77" i="5"/>
  <c r="P77" i="5" s="1"/>
  <c r="M81" i="5"/>
  <c r="P81" i="5" s="1"/>
  <c r="M85" i="5"/>
  <c r="M91" i="5"/>
  <c r="P91" i="5" s="1"/>
  <c r="M95" i="5"/>
  <c r="P95" i="5" s="1"/>
  <c r="M99" i="5"/>
  <c r="P99" i="5" s="1"/>
  <c r="M103" i="5"/>
  <c r="P103" i="5" s="1"/>
  <c r="M109" i="5"/>
  <c r="P109" i="5" s="1"/>
  <c r="M113" i="5"/>
  <c r="M115" i="5"/>
  <c r="P115" i="5" s="1"/>
  <c r="M119" i="5"/>
  <c r="P119" i="5" s="1"/>
  <c r="M123" i="5"/>
  <c r="P123" i="5" s="1"/>
  <c r="M127" i="5"/>
  <c r="P127" i="5" s="1"/>
  <c r="M133" i="5"/>
  <c r="P133" i="5" s="1"/>
  <c r="M137" i="5"/>
  <c r="P137" i="5" s="1"/>
  <c r="M141" i="5"/>
  <c r="P141" i="5" s="1"/>
  <c r="M143" i="5"/>
  <c r="P143" i="5" s="1"/>
  <c r="M151" i="5"/>
  <c r="P151" i="5" s="1"/>
  <c r="M155" i="5"/>
  <c r="P155" i="5" s="1"/>
  <c r="M14" i="12"/>
  <c r="K16" i="12"/>
  <c r="K18" i="12"/>
  <c r="M20" i="12"/>
  <c r="P20" i="12" s="1"/>
  <c r="K22" i="12"/>
  <c r="M24" i="12"/>
  <c r="K26" i="12"/>
  <c r="M28" i="12"/>
  <c r="K30" i="12"/>
  <c r="M32" i="12"/>
  <c r="K34" i="12"/>
  <c r="M36" i="12"/>
  <c r="M16" i="11"/>
  <c r="M22" i="11"/>
  <c r="M26" i="11"/>
  <c r="M30" i="11"/>
  <c r="M34" i="11"/>
  <c r="M38" i="11"/>
  <c r="M42" i="11"/>
  <c r="M46" i="11"/>
  <c r="M50" i="11"/>
  <c r="M54" i="11"/>
  <c r="M58" i="11"/>
  <c r="M62" i="11"/>
  <c r="M66" i="11"/>
  <c r="M70" i="11"/>
  <c r="M74" i="11"/>
  <c r="M78" i="11"/>
  <c r="M82" i="11"/>
  <c r="M84" i="11"/>
  <c r="M77" i="11"/>
  <c r="P77" i="11" s="1"/>
  <c r="M81" i="11"/>
  <c r="K14" i="10"/>
  <c r="K19" i="10"/>
  <c r="K23" i="10"/>
  <c r="K27" i="10"/>
  <c r="K31" i="10"/>
  <c r="K35" i="10"/>
  <c r="K39" i="10"/>
  <c r="K43" i="10"/>
  <c r="K47" i="10"/>
  <c r="K51" i="10"/>
  <c r="K55" i="10"/>
  <c r="K59" i="10"/>
  <c r="K63" i="10"/>
  <c r="K67" i="10"/>
  <c r="K71" i="10"/>
  <c r="K75" i="10"/>
  <c r="K79" i="10"/>
  <c r="K85" i="10"/>
  <c r="K97" i="10"/>
  <c r="K101" i="10"/>
  <c r="K30" i="9"/>
  <c r="M25" i="9"/>
  <c r="P25" i="9" s="1"/>
  <c r="M21" i="9"/>
  <c r="K22" i="9"/>
  <c r="M47" i="7"/>
  <c r="P47" i="7" s="1"/>
  <c r="K47" i="7"/>
  <c r="K68" i="7"/>
  <c r="M68" i="7"/>
  <c r="P68" i="7" s="1"/>
  <c r="M77" i="7"/>
  <c r="K77" i="7"/>
  <c r="K22" i="7"/>
  <c r="M22" i="7"/>
  <c r="K54" i="7"/>
  <c r="M54" i="7"/>
  <c r="P54" i="7" s="1"/>
  <c r="M55" i="7"/>
  <c r="P55" i="7" s="1"/>
  <c r="K55" i="7"/>
  <c r="K58" i="7"/>
  <c r="M58" i="7"/>
  <c r="K80" i="7"/>
  <c r="M80" i="7"/>
  <c r="P80" i="7" s="1"/>
  <c r="M81" i="7"/>
  <c r="K81" i="7"/>
  <c r="M18" i="8"/>
  <c r="P18" i="8" s="1"/>
  <c r="K18" i="8"/>
  <c r="M26" i="8"/>
  <c r="P26" i="8" s="1"/>
  <c r="K26" i="8"/>
  <c r="K19" i="7"/>
  <c r="K37" i="7"/>
  <c r="K65" i="7"/>
  <c r="M15" i="8"/>
  <c r="P15" i="8" s="1"/>
  <c r="M21" i="8"/>
  <c r="P21" i="8" s="1"/>
  <c r="K42" i="7"/>
  <c r="M42" i="7"/>
  <c r="P42" i="7" s="1"/>
  <c r="K72" i="7"/>
  <c r="M72" i="7"/>
  <c r="P73" i="7"/>
  <c r="K14" i="7"/>
  <c r="M14" i="7"/>
  <c r="M15" i="7"/>
  <c r="K15" i="7"/>
  <c r="M25" i="7"/>
  <c r="K25" i="7"/>
  <c r="K43" i="7"/>
  <c r="K59" i="7"/>
  <c r="K73" i="7"/>
  <c r="K86" i="7"/>
  <c r="M86" i="7"/>
  <c r="M87" i="7"/>
  <c r="P87" i="7" s="1"/>
  <c r="K87" i="7"/>
  <c r="M15" i="6"/>
  <c r="P15" i="6" s="1"/>
  <c r="K15" i="6"/>
  <c r="M29" i="6"/>
  <c r="P29" i="6" s="1"/>
  <c r="K29" i="6"/>
  <c r="P14" i="6"/>
  <c r="M17" i="6"/>
  <c r="K17" i="6"/>
  <c r="M33" i="6"/>
  <c r="K33" i="6"/>
  <c r="M21" i="6"/>
  <c r="K21" i="6"/>
  <c r="M25" i="6"/>
  <c r="P25" i="6" s="1"/>
  <c r="K25" i="6"/>
  <c r="G16" i="2"/>
  <c r="K19" i="4"/>
  <c r="K25" i="4"/>
  <c r="K29" i="4"/>
  <c r="K15" i="4"/>
  <c r="K33" i="4"/>
  <c r="K37" i="4"/>
  <c r="K41" i="4"/>
  <c r="K45" i="4"/>
  <c r="I16" i="2"/>
  <c r="P34" i="12" l="1"/>
  <c r="P23" i="12"/>
  <c r="P60" i="11"/>
  <c r="P48" i="11"/>
  <c r="P64" i="11"/>
  <c r="P55" i="11"/>
  <c r="P81" i="11"/>
  <c r="P53" i="11"/>
  <c r="P28" i="11"/>
  <c r="P23" i="11"/>
  <c r="P63" i="11"/>
  <c r="P42" i="11"/>
  <c r="P44" i="11"/>
  <c r="P80" i="11"/>
  <c r="P91" i="10"/>
  <c r="P77" i="10"/>
  <c r="P45" i="10"/>
  <c r="P29" i="10"/>
  <c r="P61" i="10"/>
  <c r="P53" i="10"/>
  <c r="P22" i="8"/>
  <c r="P36" i="7"/>
  <c r="P62" i="7"/>
  <c r="P84" i="7"/>
  <c r="P25" i="7"/>
  <c r="P32" i="7"/>
  <c r="P23" i="7"/>
  <c r="P21" i="6"/>
  <c r="P17" i="6"/>
  <c r="P149" i="5"/>
  <c r="P15" i="5"/>
  <c r="P124" i="5"/>
  <c r="P113" i="5"/>
  <c r="P43" i="5"/>
  <c r="P29" i="5"/>
  <c r="P78" i="5"/>
  <c r="P131" i="5"/>
  <c r="P69" i="5"/>
  <c r="P59" i="5"/>
  <c r="P15" i="4"/>
  <c r="P37" i="4"/>
  <c r="P14" i="4"/>
  <c r="M51" i="4"/>
  <c r="P29" i="4"/>
  <c r="P26" i="4"/>
  <c r="P24" i="12"/>
  <c r="P79" i="11"/>
  <c r="P71" i="11"/>
  <c r="P47" i="11"/>
  <c r="P72" i="11"/>
  <c r="P33" i="10"/>
  <c r="P103" i="10"/>
  <c r="P83" i="10"/>
  <c r="P21" i="9"/>
  <c r="P81" i="7"/>
  <c r="P77" i="7"/>
  <c r="P22" i="7"/>
  <c r="P86" i="7"/>
  <c r="P72" i="7"/>
  <c r="P58" i="7"/>
  <c r="P76" i="7"/>
  <c r="P15" i="7"/>
  <c r="P33" i="6"/>
  <c r="P63" i="5"/>
  <c r="P129" i="5"/>
  <c r="P67" i="5"/>
  <c r="P53" i="5"/>
  <c r="P39" i="5"/>
  <c r="P145" i="5"/>
  <c r="P153" i="5"/>
  <c r="P147" i="5"/>
  <c r="P144" i="5"/>
  <c r="P117" i="5"/>
  <c r="P136" i="5"/>
  <c r="P84" i="5"/>
  <c r="P33" i="5"/>
  <c r="N83" i="5"/>
  <c r="L83" i="5"/>
  <c r="E86" i="5"/>
  <c r="N85" i="5"/>
  <c r="P85" i="5" s="1"/>
  <c r="L85" i="5"/>
  <c r="P33" i="4"/>
  <c r="P16" i="4"/>
  <c r="P35" i="4"/>
  <c r="P28" i="4"/>
  <c r="P31" i="11"/>
  <c r="P30" i="12"/>
  <c r="P64" i="7"/>
  <c r="P76" i="11"/>
  <c r="P14" i="10"/>
  <c r="P15" i="9"/>
  <c r="P90" i="7"/>
  <c r="P86" i="10"/>
  <c r="K89" i="7"/>
  <c r="O89" i="7"/>
  <c r="P89" i="7" s="1"/>
  <c r="K57" i="7"/>
  <c r="O57" i="7"/>
  <c r="P23" i="4"/>
  <c r="P98" i="10"/>
  <c r="P72" i="10"/>
  <c r="P56" i="10"/>
  <c r="P40" i="10"/>
  <c r="P43" i="4"/>
  <c r="M96" i="10"/>
  <c r="O96" i="10"/>
  <c r="K29" i="7"/>
  <c r="O29" i="7"/>
  <c r="P29" i="7" s="1"/>
  <c r="O18" i="10"/>
  <c r="M18" i="10"/>
  <c r="O66" i="10"/>
  <c r="M66" i="10"/>
  <c r="M29" i="11"/>
  <c r="O29" i="11"/>
  <c r="O21" i="11"/>
  <c r="P21" i="11" s="1"/>
  <c r="P92" i="10"/>
  <c r="P80" i="10"/>
  <c r="P64" i="10"/>
  <c r="P48" i="10"/>
  <c r="P19" i="6"/>
  <c r="P85" i="7"/>
  <c r="P23" i="6"/>
  <c r="P37" i="7"/>
  <c r="K32" i="6"/>
  <c r="O32" i="6"/>
  <c r="K66" i="7"/>
  <c r="O66" i="7"/>
  <c r="P22" i="6"/>
  <c r="K54" i="11"/>
  <c r="O54" i="11"/>
  <c r="P54" i="11" s="1"/>
  <c r="O22" i="4"/>
  <c r="P22" i="4" s="1"/>
  <c r="K22" i="4"/>
  <c r="K84" i="11"/>
  <c r="O84" i="11"/>
  <c r="P84" i="11" s="1"/>
  <c r="K22" i="11"/>
  <c r="O22" i="11"/>
  <c r="P22" i="11" s="1"/>
  <c r="K46" i="11"/>
  <c r="O46" i="11"/>
  <c r="P46" i="11" s="1"/>
  <c r="O14" i="8"/>
  <c r="P14" i="8" s="1"/>
  <c r="P25" i="8"/>
  <c r="P19" i="7"/>
  <c r="K70" i="7"/>
  <c r="O70" i="7"/>
  <c r="P70" i="7" s="1"/>
  <c r="P102" i="10"/>
  <c r="P90" i="10"/>
  <c r="P76" i="10"/>
  <c r="P60" i="10"/>
  <c r="P44" i="10"/>
  <c r="K30" i="11"/>
  <c r="O30" i="11"/>
  <c r="P30" i="11" s="1"/>
  <c r="K50" i="11"/>
  <c r="O50" i="11"/>
  <c r="P50" i="11" s="1"/>
  <c r="K27" i="11"/>
  <c r="O27" i="11"/>
  <c r="P27" i="11" s="1"/>
  <c r="O74" i="10"/>
  <c r="M74" i="10"/>
  <c r="K51" i="7"/>
  <c r="O51" i="7"/>
  <c r="P51" i="7" s="1"/>
  <c r="K23" i="8"/>
  <c r="O23" i="8"/>
  <c r="P23" i="8" s="1"/>
  <c r="P59" i="11"/>
  <c r="P24" i="11"/>
  <c r="P26" i="6"/>
  <c r="M69" i="11"/>
  <c r="O69" i="11"/>
  <c r="P82" i="10"/>
  <c r="P18" i="11"/>
  <c r="K63" i="7"/>
  <c r="O63" i="7"/>
  <c r="P63" i="7" s="1"/>
  <c r="K41" i="7"/>
  <c r="O41" i="7"/>
  <c r="P41" i="7" s="1"/>
  <c r="K82" i="11"/>
  <c r="O82" i="11"/>
  <c r="P82" i="11" s="1"/>
  <c r="O16" i="6"/>
  <c r="P16" i="6" s="1"/>
  <c r="N35" i="6"/>
  <c r="G18" i="2" s="1"/>
  <c r="O28" i="12"/>
  <c r="P28" i="12" s="1"/>
  <c r="K67" i="7"/>
  <c r="O67" i="7"/>
  <c r="P67" i="7" s="1"/>
  <c r="K53" i="7"/>
  <c r="O53" i="7"/>
  <c r="P53" i="7" s="1"/>
  <c r="K17" i="11"/>
  <c r="O17" i="11"/>
  <c r="P17" i="11" s="1"/>
  <c r="K27" i="9"/>
  <c r="O27" i="9"/>
  <c r="P27" i="9" s="1"/>
  <c r="K78" i="11"/>
  <c r="O78" i="11"/>
  <c r="P78" i="11" s="1"/>
  <c r="K26" i="11"/>
  <c r="O26" i="11"/>
  <c r="P26" i="11" s="1"/>
  <c r="P67" i="11"/>
  <c r="P44" i="7"/>
  <c r="O71" i="7"/>
  <c r="P71" i="7" s="1"/>
  <c r="O79" i="7"/>
  <c r="O25" i="10"/>
  <c r="P25" i="10" s="1"/>
  <c r="M61" i="11"/>
  <c r="O61" i="11"/>
  <c r="M33" i="11"/>
  <c r="O33" i="11"/>
  <c r="O34" i="10"/>
  <c r="P34" i="10" s="1"/>
  <c r="O50" i="10"/>
  <c r="P50" i="10" s="1"/>
  <c r="O49" i="11"/>
  <c r="M49" i="11"/>
  <c r="M73" i="11"/>
  <c r="O73" i="11"/>
  <c r="O138" i="5"/>
  <c r="P138" i="5" s="1"/>
  <c r="K138" i="5"/>
  <c r="P85" i="11"/>
  <c r="O93" i="7"/>
  <c r="P93" i="7" s="1"/>
  <c r="O83" i="7"/>
  <c r="P83" i="7" s="1"/>
  <c r="K62" i="11"/>
  <c r="O62" i="11"/>
  <c r="P62" i="11" s="1"/>
  <c r="K34" i="11"/>
  <c r="O34" i="11"/>
  <c r="P34" i="11" s="1"/>
  <c r="O46" i="10"/>
  <c r="P46" i="10" s="1"/>
  <c r="K42" i="4"/>
  <c r="O78" i="10"/>
  <c r="P78" i="10" s="1"/>
  <c r="K110" i="5"/>
  <c r="K42" i="10"/>
  <c r="O15" i="11"/>
  <c r="K15" i="11"/>
  <c r="K156" i="5"/>
  <c r="K101" i="5"/>
  <c r="M15" i="11"/>
  <c r="L35" i="6"/>
  <c r="I18" i="2" s="1"/>
  <c r="P18" i="9"/>
  <c r="N86" i="11"/>
  <c r="G23" i="2" s="1"/>
  <c r="O81" i="10"/>
  <c r="P81" i="10" s="1"/>
  <c r="K81" i="10"/>
  <c r="K74" i="11"/>
  <c r="O74" i="11"/>
  <c r="P74" i="11" s="1"/>
  <c r="K58" i="11"/>
  <c r="O58" i="11"/>
  <c r="P58" i="11" s="1"/>
  <c r="K66" i="10"/>
  <c r="K75" i="7"/>
  <c r="O75" i="7"/>
  <c r="P75" i="7" s="1"/>
  <c r="K61" i="7"/>
  <c r="O61" i="7"/>
  <c r="P61" i="7" s="1"/>
  <c r="P16" i="10"/>
  <c r="O66" i="11"/>
  <c r="P66" i="11" s="1"/>
  <c r="O36" i="12"/>
  <c r="P36" i="12" s="1"/>
  <c r="O84" i="10"/>
  <c r="P84" i="10" s="1"/>
  <c r="P33" i="12"/>
  <c r="P25" i="12"/>
  <c r="P21" i="12"/>
  <c r="P17" i="12"/>
  <c r="K96" i="5"/>
  <c r="P40" i="7"/>
  <c r="P23" i="9"/>
  <c r="P22" i="10"/>
  <c r="P26" i="10"/>
  <c r="P65" i="7"/>
  <c r="P58" i="10"/>
  <c r="K104" i="10"/>
  <c r="O104" i="10"/>
  <c r="P104" i="10" s="1"/>
  <c r="K70" i="11"/>
  <c r="O70" i="11"/>
  <c r="P70" i="11" s="1"/>
  <c r="K26" i="10"/>
  <c r="O54" i="10"/>
  <c r="P54" i="10" s="1"/>
  <c r="O83" i="11"/>
  <c r="P83" i="11" s="1"/>
  <c r="K58" i="10"/>
  <c r="P49" i="7"/>
  <c r="P31" i="7"/>
  <c r="P35" i="7"/>
  <c r="P28" i="10"/>
  <c r="P15" i="10"/>
  <c r="K62" i="10"/>
  <c r="O62" i="10"/>
  <c r="P62" i="10" s="1"/>
  <c r="O32" i="12"/>
  <c r="P32" i="12" s="1"/>
  <c r="P24" i="6"/>
  <c r="K91" i="7"/>
  <c r="O91" i="7"/>
  <c r="P91" i="7" s="1"/>
  <c r="P30" i="7"/>
  <c r="O16" i="8"/>
  <c r="P16" i="8" s="1"/>
  <c r="K16" i="8"/>
  <c r="K29" i="9"/>
  <c r="O29" i="9"/>
  <c r="P29" i="9" s="1"/>
  <c r="K30" i="10"/>
  <c r="O30" i="10"/>
  <c r="P30" i="10" s="1"/>
  <c r="K124" i="5"/>
  <c r="K144" i="5"/>
  <c r="K116" i="5"/>
  <c r="K33" i="10"/>
  <c r="P22" i="9"/>
  <c r="P30" i="9"/>
  <c r="P32" i="6"/>
  <c r="P28" i="6"/>
  <c r="P17" i="9"/>
  <c r="P71" i="10"/>
  <c r="P17" i="10"/>
  <c r="P32" i="10"/>
  <c r="P75" i="11"/>
  <c r="K27" i="6"/>
  <c r="O27" i="6"/>
  <c r="P27" i="6" s="1"/>
  <c r="K70" i="10"/>
  <c r="O70" i="10"/>
  <c r="P70" i="10" s="1"/>
  <c r="K38" i="10"/>
  <c r="O38" i="10"/>
  <c r="P38" i="10" s="1"/>
  <c r="K32" i="5"/>
  <c r="K29" i="5"/>
  <c r="K43" i="4"/>
  <c r="K26" i="4"/>
  <c r="P17" i="8"/>
  <c r="K103" i="10"/>
  <c r="K99" i="5"/>
  <c r="K90" i="5"/>
  <c r="K24" i="4"/>
  <c r="K37" i="11"/>
  <c r="P35" i="11"/>
  <c r="K76" i="7"/>
  <c r="K81" i="11"/>
  <c r="K72" i="5"/>
  <c r="K69" i="5"/>
  <c r="K59" i="5"/>
  <c r="K23" i="5"/>
  <c r="P24" i="7"/>
  <c r="N94" i="7"/>
  <c r="G19" i="2" s="1"/>
  <c r="L94" i="7"/>
  <c r="I19" i="2" s="1"/>
  <c r="N27" i="8"/>
  <c r="G20" i="2" s="1"/>
  <c r="P26" i="9"/>
  <c r="L31" i="9"/>
  <c r="I21" i="2" s="1"/>
  <c r="P17" i="7"/>
  <c r="P21" i="7"/>
  <c r="P29" i="12"/>
  <c r="P94" i="10"/>
  <c r="P68" i="10"/>
  <c r="P52" i="10"/>
  <c r="P36" i="10"/>
  <c r="P20" i="10"/>
  <c r="K50" i="7"/>
  <c r="K77" i="11"/>
  <c r="P55" i="10"/>
  <c r="P85" i="10"/>
  <c r="P97" i="10"/>
  <c r="L106" i="10"/>
  <c r="I22" i="2" s="1"/>
  <c r="P14" i="9"/>
  <c r="P19" i="11"/>
  <c r="P43" i="11"/>
  <c r="N37" i="12"/>
  <c r="G24" i="2" s="1"/>
  <c r="P18" i="6"/>
  <c r="P51" i="11"/>
  <c r="L37" i="12"/>
  <c r="I24" i="2" s="1"/>
  <c r="K16" i="9"/>
  <c r="K84" i="7"/>
  <c r="K69" i="11"/>
  <c r="K29" i="11"/>
  <c r="K64" i="7"/>
  <c r="K36" i="7"/>
  <c r="P39" i="7"/>
  <c r="P57" i="7"/>
  <c r="P42" i="10"/>
  <c r="K62" i="7"/>
  <c r="K105" i="10"/>
  <c r="K108" i="5"/>
  <c r="K95" i="5"/>
  <c r="K41" i="5"/>
  <c r="K91" i="5"/>
  <c r="K64" i="5"/>
  <c r="K84" i="5"/>
  <c r="K81" i="5"/>
  <c r="K54" i="5"/>
  <c r="K51" i="5"/>
  <c r="P31" i="6"/>
  <c r="P79" i="10"/>
  <c r="P63" i="10"/>
  <c r="P47" i="10"/>
  <c r="O16" i="11"/>
  <c r="P16" i="11" s="1"/>
  <c r="K31" i="6"/>
  <c r="K65" i="10"/>
  <c r="O65" i="10"/>
  <c r="P65" i="10" s="1"/>
  <c r="K49" i="10"/>
  <c r="O49" i="10"/>
  <c r="P49" i="10" s="1"/>
  <c r="K38" i="11"/>
  <c r="K33" i="11"/>
  <c r="K41" i="11"/>
  <c r="K150" i="5"/>
  <c r="K140" i="5"/>
  <c r="K126" i="5"/>
  <c r="K112" i="5"/>
  <c r="K103" i="5"/>
  <c r="K80" i="5"/>
  <c r="K77" i="5"/>
  <c r="K22" i="5"/>
  <c r="K19" i="5"/>
  <c r="K18" i="4"/>
  <c r="K17" i="4"/>
  <c r="K32" i="4"/>
  <c r="K155" i="5"/>
  <c r="K143" i="5"/>
  <c r="K137" i="5"/>
  <c r="K123" i="5"/>
  <c r="K115" i="5"/>
  <c r="K109" i="5"/>
  <c r="K98" i="5"/>
  <c r="K151" i="5"/>
  <c r="K141" i="5"/>
  <c r="K133" i="5"/>
  <c r="K127" i="5"/>
  <c r="K119" i="5"/>
  <c r="K113" i="5"/>
  <c r="K94" i="5"/>
  <c r="K68" i="5"/>
  <c r="K65" i="5"/>
  <c r="K40" i="5"/>
  <c r="K37" i="5"/>
  <c r="K40" i="4"/>
  <c r="K31" i="4"/>
  <c r="K44" i="4"/>
  <c r="K105" i="5"/>
  <c r="P38" i="11"/>
  <c r="O19" i="8"/>
  <c r="K90" i="7"/>
  <c r="O99" i="10"/>
  <c r="P99" i="10" s="1"/>
  <c r="K99" i="10"/>
  <c r="O87" i="10"/>
  <c r="P87" i="10" s="1"/>
  <c r="K87" i="10"/>
  <c r="K28" i="7"/>
  <c r="K96" i="10"/>
  <c r="K76" i="11"/>
  <c r="K72" i="11"/>
  <c r="K65" i="11"/>
  <c r="K53" i="11"/>
  <c r="K45" i="11"/>
  <c r="K36" i="5"/>
  <c r="K33" i="5"/>
  <c r="K27" i="4"/>
  <c r="K36" i="4"/>
  <c r="K76" i="5"/>
  <c r="K73" i="5"/>
  <c r="K46" i="5"/>
  <c r="K43" i="5"/>
  <c r="K18" i="5"/>
  <c r="K15" i="5"/>
  <c r="K35" i="4"/>
  <c r="K154" i="5"/>
  <c r="K148" i="5"/>
  <c r="K136" i="5"/>
  <c r="K130" i="5"/>
  <c r="K122" i="5"/>
  <c r="K114" i="5"/>
  <c r="K85" i="5"/>
  <c r="K58" i="5"/>
  <c r="K55" i="5"/>
  <c r="K28" i="5"/>
  <c r="K152" i="5"/>
  <c r="O152" i="5"/>
  <c r="P152" i="5" s="1"/>
  <c r="K146" i="5"/>
  <c r="O146" i="5"/>
  <c r="P146" i="5" s="1"/>
  <c r="K142" i="5"/>
  <c r="O142" i="5"/>
  <c r="P142" i="5" s="1"/>
  <c r="K134" i="5"/>
  <c r="O134" i="5"/>
  <c r="P134" i="5" s="1"/>
  <c r="K128" i="5"/>
  <c r="O128" i="5"/>
  <c r="P128" i="5" s="1"/>
  <c r="K120" i="5"/>
  <c r="O120" i="5"/>
  <c r="P120" i="5" s="1"/>
  <c r="N31" i="9"/>
  <c r="G21" i="2" s="1"/>
  <c r="P34" i="7"/>
  <c r="P21" i="10"/>
  <c r="P20" i="11"/>
  <c r="K24" i="9"/>
  <c r="K73" i="10"/>
  <c r="O73" i="10"/>
  <c r="P73" i="10" s="1"/>
  <c r="K57" i="10"/>
  <c r="O57" i="10"/>
  <c r="P57" i="10" s="1"/>
  <c r="K41" i="10"/>
  <c r="O41" i="10"/>
  <c r="K132" i="5"/>
  <c r="K118" i="5"/>
  <c r="K50" i="5"/>
  <c r="K47" i="5"/>
  <c r="K39" i="4"/>
  <c r="K28" i="4"/>
  <c r="K21" i="4"/>
  <c r="K23" i="4"/>
  <c r="K92" i="5"/>
  <c r="O28" i="9"/>
  <c r="K28" i="9"/>
  <c r="O93" i="10"/>
  <c r="P93" i="10" s="1"/>
  <c r="K93" i="10"/>
  <c r="O100" i="10"/>
  <c r="P100" i="10" s="1"/>
  <c r="K100" i="10"/>
  <c r="O88" i="10"/>
  <c r="P88" i="10" s="1"/>
  <c r="K88" i="10"/>
  <c r="O46" i="4"/>
  <c r="P46" i="4" s="1"/>
  <c r="K46" i="4"/>
  <c r="O38" i="4"/>
  <c r="K38" i="4"/>
  <c r="K14" i="12"/>
  <c r="P19" i="9"/>
  <c r="K14" i="5"/>
  <c r="N106" i="10"/>
  <c r="G22" i="2" s="1"/>
  <c r="P27" i="7"/>
  <c r="P24" i="10"/>
  <c r="L27" i="8"/>
  <c r="I20" i="2" s="1"/>
  <c r="P43" i="10"/>
  <c r="P51" i="10"/>
  <c r="P59" i="10"/>
  <c r="P67" i="10"/>
  <c r="P75" i="10"/>
  <c r="P101" i="10"/>
  <c r="P45" i="7"/>
  <c r="P82" i="7"/>
  <c r="P16" i="7"/>
  <c r="P78" i="7"/>
  <c r="P27" i="10"/>
  <c r="P52" i="7"/>
  <c r="P92" i="7"/>
  <c r="P35" i="10"/>
  <c r="P19" i="10"/>
  <c r="P31" i="10"/>
  <c r="L86" i="11"/>
  <c r="I23" i="2" s="1"/>
  <c r="P66" i="7"/>
  <c r="P38" i="7"/>
  <c r="P56" i="7"/>
  <c r="P20" i="7"/>
  <c r="P39" i="10"/>
  <c r="P23" i="10"/>
  <c r="P79" i="7"/>
  <c r="P88" i="7"/>
  <c r="P20" i="8"/>
  <c r="P48" i="7"/>
  <c r="P74" i="7"/>
  <c r="P60" i="7"/>
  <c r="P24" i="8"/>
  <c r="P20" i="6"/>
  <c r="P26" i="7"/>
  <c r="P14" i="11"/>
  <c r="M94" i="7"/>
  <c r="F19" i="2" s="1"/>
  <c r="P14" i="7"/>
  <c r="M106" i="10"/>
  <c r="F22" i="2" s="1"/>
  <c r="M31" i="9"/>
  <c r="F21" i="2" s="1"/>
  <c r="M35" i="6"/>
  <c r="F18" i="2" s="1"/>
  <c r="M27" i="8"/>
  <c r="F20" i="2" s="1"/>
  <c r="P14" i="12"/>
  <c r="F16" i="2"/>
  <c r="O51" i="4" l="1"/>
  <c r="P66" i="10"/>
  <c r="P18" i="10"/>
  <c r="N87" i="5"/>
  <c r="P87" i="5" s="1"/>
  <c r="K87" i="5"/>
  <c r="P83" i="5"/>
  <c r="L86" i="5"/>
  <c r="L157" i="5" s="1"/>
  <c r="I17" i="2" s="1"/>
  <c r="O86" i="5"/>
  <c r="N86" i="5"/>
  <c r="M86" i="5"/>
  <c r="P96" i="10"/>
  <c r="P74" i="10"/>
  <c r="K73" i="11"/>
  <c r="K18" i="10"/>
  <c r="K21" i="11"/>
  <c r="P29" i="11"/>
  <c r="K74" i="10"/>
  <c r="K61" i="11"/>
  <c r="K49" i="11"/>
  <c r="K14" i="8"/>
  <c r="M37" i="12"/>
  <c r="F24" i="2" s="1"/>
  <c r="M86" i="11"/>
  <c r="F23" i="2" s="1"/>
  <c r="P69" i="11"/>
  <c r="P73" i="11"/>
  <c r="K50" i="10"/>
  <c r="P33" i="11"/>
  <c r="P49" i="11"/>
  <c r="K34" i="10"/>
  <c r="P61" i="11"/>
  <c r="P15" i="11"/>
  <c r="O94" i="7"/>
  <c r="H19" i="2" s="1"/>
  <c r="P38" i="4"/>
  <c r="H16" i="2"/>
  <c r="O106" i="10"/>
  <c r="H22" i="2" s="1"/>
  <c r="P41" i="10"/>
  <c r="P28" i="9"/>
  <c r="O27" i="8"/>
  <c r="H20" i="2" s="1"/>
  <c r="P19" i="8"/>
  <c r="P27" i="8" s="1"/>
  <c r="N9" i="8" s="1"/>
  <c r="O35" i="6"/>
  <c r="H18" i="2" s="1"/>
  <c r="O157" i="5"/>
  <c r="H17" i="2" s="1"/>
  <c r="P94" i="7"/>
  <c r="E19" i="2" s="1"/>
  <c r="P35" i="6"/>
  <c r="N9" i="6" s="1"/>
  <c r="P106" i="10" l="1"/>
  <c r="E22" i="2" s="1"/>
  <c r="P51" i="4"/>
  <c r="E16" i="2" s="1"/>
  <c r="N157" i="5"/>
  <c r="G17" i="2" s="1"/>
  <c r="P86" i="5"/>
  <c r="P157" i="5" s="1"/>
  <c r="E17" i="2" s="1"/>
  <c r="M157" i="5"/>
  <c r="F17" i="2" s="1"/>
  <c r="N9" i="4"/>
  <c r="O31" i="9"/>
  <c r="H21" i="2" s="1"/>
  <c r="O86" i="11"/>
  <c r="H23" i="2" s="1"/>
  <c r="P31" i="9"/>
  <c r="N9" i="9" s="1"/>
  <c r="O37" i="12"/>
  <c r="H24" i="2" s="1"/>
  <c r="P37" i="12"/>
  <c r="N9" i="12" s="1"/>
  <c r="E18" i="2"/>
  <c r="P86" i="11"/>
  <c r="E23" i="2" s="1"/>
  <c r="N9" i="10"/>
  <c r="N9" i="7"/>
  <c r="E20" i="2"/>
  <c r="N9" i="5" l="1"/>
  <c r="E21" i="2"/>
  <c r="E24" i="2"/>
  <c r="N9" i="11"/>
  <c r="N40" i="3" l="1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O14" i="3"/>
  <c r="P14" i="3" s="1"/>
  <c r="M20" i="3"/>
  <c r="M24" i="3"/>
  <c r="M28" i="3"/>
  <c r="M30" i="3"/>
  <c r="M34" i="3"/>
  <c r="M38" i="3"/>
  <c r="L41" i="3"/>
  <c r="M15" i="3"/>
  <c r="M17" i="3"/>
  <c r="M21" i="3"/>
  <c r="M25" i="3"/>
  <c r="M29" i="3"/>
  <c r="M31" i="3"/>
  <c r="M35" i="3"/>
  <c r="M39" i="3"/>
  <c r="N41" i="3"/>
  <c r="P16" i="3" l="1"/>
  <c r="P24" i="3"/>
  <c r="P37" i="3"/>
  <c r="P19" i="3"/>
  <c r="P38" i="3"/>
  <c r="P30" i="3"/>
  <c r="P28" i="3"/>
  <c r="P34" i="3"/>
  <c r="P20" i="3"/>
  <c r="P40" i="3"/>
  <c r="P32" i="3"/>
  <c r="P26" i="3"/>
  <c r="P23" i="3"/>
  <c r="P18" i="3"/>
  <c r="P29" i="3"/>
  <c r="K18" i="3"/>
  <c r="K37" i="3"/>
  <c r="P36" i="3"/>
  <c r="P33" i="3"/>
  <c r="P27" i="3"/>
  <c r="P22" i="3"/>
  <c r="K26" i="3"/>
  <c r="P35" i="3"/>
  <c r="K23" i="3"/>
  <c r="P15" i="3"/>
  <c r="K32" i="3"/>
  <c r="P21" i="3"/>
  <c r="K40" i="3"/>
  <c r="K33" i="3"/>
  <c r="K27" i="3"/>
  <c r="P39" i="3"/>
  <c r="P31" i="3"/>
  <c r="P25" i="3"/>
  <c r="P17" i="3"/>
  <c r="G15" i="2"/>
  <c r="K19" i="3"/>
  <c r="K16" i="3"/>
  <c r="K36" i="3"/>
  <c r="K22" i="3"/>
  <c r="K39" i="3"/>
  <c r="K35" i="3"/>
  <c r="K31" i="3"/>
  <c r="K29" i="3"/>
  <c r="K25" i="3"/>
  <c r="K21" i="3"/>
  <c r="K17" i="3"/>
  <c r="K15" i="3"/>
  <c r="K38" i="3"/>
  <c r="K34" i="3"/>
  <c r="K30" i="3"/>
  <c r="K28" i="3"/>
  <c r="K24" i="3"/>
  <c r="K20" i="3"/>
  <c r="K14" i="3"/>
  <c r="I15" i="2"/>
  <c r="M41" i="3"/>
  <c r="P41" i="3" l="1"/>
  <c r="O41" i="3"/>
  <c r="F15" i="2"/>
  <c r="H15" i="2" l="1"/>
  <c r="N9" i="3"/>
  <c r="E15" i="2"/>
  <c r="A15" i="2" l="1"/>
  <c r="A22" i="2"/>
  <c r="A19" i="2"/>
  <c r="A16" i="2"/>
  <c r="A20" i="2"/>
  <c r="A17" i="2"/>
  <c r="A23" i="2"/>
  <c r="A18" i="2"/>
  <c r="A24" i="2"/>
  <c r="A21" i="2"/>
  <c r="B15" i="2"/>
  <c r="D1" i="3"/>
  <c r="I25" i="2"/>
  <c r="H25" i="2"/>
  <c r="G25" i="2"/>
  <c r="F25" i="2"/>
  <c r="E25" i="2"/>
  <c r="E28" i="2" s="1"/>
  <c r="B23" i="2" l="1"/>
  <c r="D1" i="11"/>
  <c r="B19" i="2"/>
  <c r="D1" i="7"/>
  <c r="B18" i="2"/>
  <c r="D1" i="6"/>
  <c r="B16" i="2"/>
  <c r="D1" i="4"/>
  <c r="B21" i="2"/>
  <c r="D1" i="9"/>
  <c r="D1" i="5"/>
  <c r="B17" i="2"/>
  <c r="B22" i="2"/>
  <c r="D1" i="10"/>
  <c r="B24" i="2"/>
  <c r="D1" i="12"/>
  <c r="B20" i="2"/>
  <c r="D1" i="8"/>
  <c r="D11" i="2"/>
  <c r="E26" i="2"/>
  <c r="E27" i="2" s="1"/>
  <c r="E29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<sst xmlns="http://schemas.openxmlformats.org/spreadsheetml/2006/main" count="1403" uniqueCount="495">
  <si>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</si>
  <si>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</si>
  <si>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</si>
  <si>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</si>
  <si>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</si>
  <si>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</si>
  <si>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</si>
  <si>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</si>
  <si>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</si>
  <si>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</si>
  <si>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</si>
  <si>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</si>
  <si>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</si>
  <si>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</si>
  <si>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</si>
  <si>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</si>
  <si>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</si>
  <si>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</si>
  <si>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</si>
  <si>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</si>
  <si>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</si>
  <si>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</si>
  <si>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</si>
  <si>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</si>
  <si>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</si>
  <si>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</si>
  <si>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</si>
  <si>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</si>
  <si>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</si>
  <si>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</si>
  <si>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</si>
  <si>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</si>
  <si>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</si>
  <si>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</si>
  <si>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</si>
  <si>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</si>
  <si>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</si>
  <si>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</si>
  <si>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</si>
  <si>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</si>
  <si>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</si>
  <si>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</si>
  <si>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</si>
  <si>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</si>
  <si>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</si>
  <si>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</si>
  <si>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</si>
  <si>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</si>
  <si>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</si>
  <si>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</si>
  <si>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</si>
  <si>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</si>
  <si>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</si>
  <si>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</si>
  <si>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</si>
  <si>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Pulkveža Oskara Kalpaka ielā 35, Jelgavā vienkāršotas fasādes atjaunošana</t>
  </si>
  <si>
    <t>Daudzdzīvokļu dzīvojamās mājas vienkāršotas fasādes atjaunošana</t>
  </si>
  <si>
    <t>Pulkveža Oskara Kalpaka iela 35, Jelgava</t>
  </si>
  <si>
    <t>Ieejas mezgla atjaunošana</t>
  </si>
  <si>
    <t>Demontāžas darbi</t>
  </si>
  <si>
    <t>Jumtiņa esošā seguma demontāža ieskaitot pieslēguma elementus un teknes</t>
  </si>
  <si>
    <t>m2</t>
  </si>
  <si>
    <t>Jumtiņa dzelzsbetona paneļu izdrupušo betonu nokalšana, atsegto stiegrojumu attīrīt no korozijas, astrādāt ar pretkorozijas līdzekli un aizsegt ar remonta sastāvu</t>
  </si>
  <si>
    <t>Jumtiņa atjaunošana no apakšās</t>
  </si>
  <si>
    <t>Ieejas jumtiņa dzelzsbetona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</si>
  <si>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</si>
  <si>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</si>
  <si>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</si>
  <si>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</si>
  <si>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</si>
  <si>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</si>
  <si>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</si>
  <si>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</si>
  <si>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</si>
  <si>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</si>
  <si>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</si>
  <si>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</si>
  <si>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</si>
  <si>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</si>
  <si>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Jumta seguma ieklāšana jumtiņam</t>
  </si>
  <si>
    <t>TECHNONICOL Bikroelast EPP 3.0 uzkaus.ruber apakšklājs (TECHNONICOL vai ekvivalents)</t>
  </si>
  <si>
    <t>TECHNONICOL Unifleks EKP 5.0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</si>
  <si>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</si>
  <si>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</si>
  <si>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</si>
  <si>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</si>
  <si>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palīgmateriāli</t>
  </si>
  <si>
    <t>Lietus ūdens tekņu izbūve jumtiņam</t>
  </si>
  <si>
    <t>skārds ar PE pārklājumu, apaļa šķērsgriezuma tekne un noteka D100 (vai ekvivalents)</t>
  </si>
  <si>
    <t>stiprinājuma elementi</t>
  </si>
  <si>
    <t>kompl.</t>
  </si>
  <si>
    <t>Esošā jumta seguma un bojāto pieslēguma vietas demontāža, virsmas attīrīšana</t>
  </si>
  <si>
    <t>Jumta seguma mazgāšana ar augstspiediena mazgātāju</t>
  </si>
  <si>
    <t>Jumta skārda elementu demontāža</t>
  </si>
  <si>
    <t>Jumta lūkas un starplūkas norobežojošo konstrukciju demontāža</t>
  </si>
  <si>
    <t>Esošās lietus ūdens savakšanas piltuves demontāža</t>
  </si>
  <si>
    <t>gab</t>
  </si>
  <si>
    <t>Televīzijas antenu sakārtošana uz ēkas jumta un fasādes, pēc nepieicešamības demontējot tos</t>
  </si>
  <si>
    <t xml:space="preserve">Materiālu celšana uz un no ēkas </t>
  </si>
  <si>
    <t>obj.</t>
  </si>
  <si>
    <t>Jumta seguma atjaunošana</t>
  </si>
  <si>
    <t>Impregnēta koka brusa 50x100 mm montāža parapeta slīpuma izveidošanai,  solis līdz 500 mm</t>
  </si>
  <si>
    <t>m3</t>
  </si>
  <si>
    <t>impregnēts kokmateriāls 50x100mm (vai ekvivalents)</t>
  </si>
  <si>
    <t>Mitrumizturīga finiera lokšņu apšuvums 12 mm parapetam</t>
  </si>
  <si>
    <t>mitrumizturīga finiera loksne 12 mm (vai ekvivalents)</t>
  </si>
  <si>
    <t>Parapeta papildus siltināšana ar 50 mm akmens vati, stiprinot to</t>
  </si>
  <si>
    <t>akmens vate (λd=0,036 W/m*K) 50mm (vai ekvivalents)</t>
  </si>
  <si>
    <t>Jumta dzegas izbūvē zonā, kur paredz siltināt ar siltumizolāciju 250mm biezumā</t>
  </si>
  <si>
    <t xml:space="preserve">Jumta siltināšana ar lēzeniem jumtiem paredzētu siltumizolāciju </t>
  </si>
  <si>
    <t>lēzeno jumta akmens vate (λ=0,036 W/m*K) 30kPa 160 mm biezumā (vai ekvivalents)</t>
  </si>
  <si>
    <t>lēzeno jumta akmens vate (λ=0,036 W/m*K) 30kPa 50 mm biezumā (vai ekvivalents)</t>
  </si>
  <si>
    <t>lēzeno jumta akmens vate (λ=0,038 W/m*K) 50kPa 40 mm biezumā (vai ekvivalents)</t>
  </si>
  <si>
    <t>palīgmateriāli (aerators u.c.)</t>
  </si>
  <si>
    <t>Jumta seguma ieklāšana</t>
  </si>
  <si>
    <t>TEHNOELAST K-MS 170/4000 EPP uzkaus.ruber apakšklājs (TechnoNICOL vai ekvivalents)</t>
  </si>
  <si>
    <t>TEHNOELAST K-PS 170/5000 EKP uzkaus.ruber virsklājs (TechnoNICOL vai ekvivalents)</t>
  </si>
  <si>
    <t>Skārda elementu ieklāšana parapetam un dzegai</t>
  </si>
  <si>
    <t>palīgmateriāli (silikons, mastika, skrūves)</t>
  </si>
  <si>
    <t>Jumta atjaunošana</t>
  </si>
  <si>
    <t>Siltināšanas un apdares darbi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</si>
  <si>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</si>
  <si>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</si>
  <si>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</si>
  <si>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</si>
  <si>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 (kabeļu, laternas demontāža/atvīrzīšana no fasādes)</t>
  </si>
  <si>
    <t>Esošās norobežojošas starpailas konstrukcijas demontāža</t>
  </si>
  <si>
    <t>Lodžijas esošās norobežojošas konstrukcijas demontāža ieskaitot apšuvumu</t>
  </si>
  <si>
    <t>Esošās fasādes un ailas virsmas gruntēšana</t>
  </si>
  <si>
    <t>Esošās fasādes un ailas virsmas līdzināšana (pēc nepieciešamības)</t>
  </si>
  <si>
    <t>Tranšejas rakšana grunts maiņai</t>
  </si>
  <si>
    <t>Esošā grunts iekraušana un izvēšana no objekta</t>
  </si>
  <si>
    <t>Būvgružu savākšana, utilizācija</t>
  </si>
  <si>
    <t>Mūrēšanas darbi</t>
  </si>
  <si>
    <t>Ieejas mezgla starpailas mūrēšana no gāzbetona blokiem 150mm biezumā saskaņā ar mezglu Nr.6</t>
  </si>
  <si>
    <t>gāzbetona bloki b=150mm (vai ekvivalents)</t>
  </si>
  <si>
    <t>gāzbetona līme (vai ekvivalents)</t>
  </si>
  <si>
    <t>armatūra A-III, ø 8mm (vai ekvivalents)</t>
  </si>
  <si>
    <t>Kāpņu telpās norobežojošās sienas mūrēšana no gāzbetona blokiem 150mm biezumā</t>
  </si>
  <si>
    <t>gāzbetona pārsedze 150x200x2000mm (vai ekvivalents)</t>
  </si>
  <si>
    <t>Dzīvokļos starpailas mūrēšana no gāzbetona blokiem 150mm biezumā saskaņā ar mezglu Nr.3</t>
  </si>
  <si>
    <t>Cokola siltināšana pa perimetru</t>
  </si>
  <si>
    <t>Vertikālās hidroizolācijas veidošana pamatu un cokola virsmai</t>
  </si>
  <si>
    <t>Pamatu horizontālās hidroizolācijas atjanošana pielietojot injekcijas metodi</t>
  </si>
  <si>
    <t>Pamatu un cokola virsmas siltināšana ar putupolistirolu b=100mm un cokola izvirzījumu ar putupolistirolu b=50mm uz līmjavas kārtas, papildus stiprinot ar dībeļiem</t>
  </si>
  <si>
    <t>ekstrudētais putupolistirols (λd=0,038 W/m*K) 100mm vai ekvivalents</t>
  </si>
  <si>
    <t>ekstrudētais putupolistirols (λd=0,038 W/m*K) 50mm vai ekvivalents</t>
  </si>
  <si>
    <t>līmjava Baumit BituFix 2K (Baumit vai ekvivalents)</t>
  </si>
  <si>
    <t>palīgmateriāli (dībeļi u.c.)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</si>
  <si>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</si>
  <si>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</si>
  <si>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</si>
  <si>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</si>
  <si>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</si>
  <si>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</si>
  <si>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</si>
  <si>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un fasādes izvirzījumus ar fasādes siltumizolācijas plātnēm b=50mm uz līmjavas kārtas, papildus stiprinot ar dībeļiem</t>
  </si>
  <si>
    <t>akmens vate (λd=0,036 W/m*K) 150mm (vai ekvivalents)</t>
  </si>
  <si>
    <t xml:space="preserve"> līmjava Baumit ProContact (Baumit vai ekvivalents)</t>
  </si>
  <si>
    <t>Virs jumtiņa 500mm augstumā ārsienas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</si>
  <si>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</si>
  <si>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fasādes virsmai</t>
  </si>
  <si>
    <t>EJOT profils 815 cokols plus vai ekvivalents</t>
  </si>
  <si>
    <t>Deformācijas šuves veidošana</t>
  </si>
  <si>
    <t>EJOT profils 420E (vai ekvivalents)</t>
  </si>
  <si>
    <t>Dekoratīvā apmetumu iestrāde fasādes virsmai</t>
  </si>
  <si>
    <t>Fasādes virsmas gruntēšana un krāsošana</t>
  </si>
  <si>
    <t xml:space="preserve"> krāsa tonēta Baumit SilikatColor (Baumit vai ekvivalents) (krāsu saskaņojot ar pasūtītāju)</t>
  </si>
  <si>
    <t>Lodžijas griestu apdare</t>
  </si>
  <si>
    <t>Lodžijas esošo pārseguma paneļu virsmas attīrīšana, gruntēšana</t>
  </si>
  <si>
    <t>Lodžijas esošo pārseguma paneļu priekšejās virsmas līdzināšana izmantojot siltumizolācijas plātnes b=20mm uz līmjavas kārtas, papildus stiprinot ar dībeļiem</t>
  </si>
  <si>
    <t>putupolistirols 20mm (vai ekvivalents)</t>
  </si>
  <si>
    <t>Lodžijas esošo pārseguma paneļu virsmas armēšana ar stikla šķiedras sietu fasādes virsmai</t>
  </si>
  <si>
    <t>Apmetumu veidošana lodžijas pārseguma paneļu virsmai</t>
  </si>
  <si>
    <t xml:space="preserve">Lodžijas pārseguma paneļu virsmas gruntēšana un krāsošana </t>
  </si>
  <si>
    <t>Lodžijas grīdas apdare</t>
  </si>
  <si>
    <t>Lodžijas esošās grīdas virsmas attīrīšana, sagatavošana, pēc nepieciešamības demontējot sadrupušo betona kārtu</t>
  </si>
  <si>
    <t>Lodžijas esošās grīdas virsmas atjaunošana, pēc nepieciešamības izveidojot jaunu betona kārtu</t>
  </si>
  <si>
    <t>Hidroizolācijas kārtas veidošana lodžijas grīdas virsmai</t>
  </si>
  <si>
    <t>Lodžijas grīdas virsmas flīzēšana</t>
  </si>
  <si>
    <t>Lodžijām izbūvēt jaunu lāseni saskaņā ar AR-03-05</t>
  </si>
  <si>
    <t>Logu un durvju aiļu malu apdare</t>
  </si>
  <si>
    <t>Logu un durvju aiļu malu siltināšana ar 30 mm (vai iespējamajā biezumā) akmens vati uz līmjavas kārtas</t>
  </si>
  <si>
    <t>akmens vate (λd=0,038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</si>
  <si>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</si>
  <si>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</si>
  <si>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</si>
  <si>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</si>
  <si>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</si>
  <si>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</si>
  <si>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</si>
  <si>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</si>
  <si>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</si>
  <si>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Aizbērt tranšeju ap pamatiem ar drenējoša smilts (filtrācijas koef.&gt;1m/dnn) 50 mm biezumā, tās blīvējot</t>
  </si>
  <si>
    <t>drenējoša smilts (filtrācijas koef.&gt;1m/dnn) 50 mm (vai ekvivalents)</t>
  </si>
  <si>
    <t>Bruģakmens apamales izveide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</si>
  <si>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</si>
  <si>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</si>
  <si>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</si>
  <si>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</si>
  <si>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>Lodžijas margu izbūve</t>
  </si>
  <si>
    <t>Jaunu alumīnija margu konstrukcijas izbūve RIPO 155 (vai ekvivalents)</t>
  </si>
  <si>
    <t>Jaunu alumīnija margu konstrukcijas izbūve RIPO 630 kopmlektā ar bezrāmja iestiklojuma (vai ekvivalents)</t>
  </si>
  <si>
    <t>Pastiprināšanas darbi</t>
  </si>
  <si>
    <t>Esošo lodzijas pārseguma pastiprināšana</t>
  </si>
  <si>
    <t>vietas</t>
  </si>
  <si>
    <t>Kāpņu telpas nesoso sienu pastiprināšana</t>
  </si>
  <si>
    <t>Dažādi darbi</t>
  </si>
  <si>
    <t>Pagraba ventilācijas restes V1 (700x1050mm) montāža</t>
  </si>
  <si>
    <t>Ventilācijas restes V3 (150x150mm) montāža uz fasādes</t>
  </si>
  <si>
    <t>Norobežojošas konstrukcijas izbūve kāpņu telpā saskaņā ar AR-03-12</t>
  </si>
  <si>
    <t>Iesegt ar dekoratīvo skārdu ārējās palodzes</t>
  </si>
  <si>
    <t>Fasādes sakārtošana (karoga kāta turētāja, mājas Nr. u.c.)</t>
  </si>
  <si>
    <t>Pagraba griestu atjaunošanas darbi</t>
  </si>
  <si>
    <t>Elektroinstalācijas pagaidu pārnešana</t>
  </si>
  <si>
    <t>Esošo šķunīšu augšējo daļu nozagēšana un nostiprināšana pagrabā</t>
  </si>
  <si>
    <t>Pagraba siltināšana</t>
  </si>
  <si>
    <t>Esošās pagraba griestu virsmas gruntēšana</t>
  </si>
  <si>
    <t>Siltumizolācijas pielīmēšana pagraba pārsegumam</t>
  </si>
  <si>
    <t>putupolistirols (λd=0,038 W/m*K) 100mm (vai ekvivalents)</t>
  </si>
  <si>
    <t>Siltinājuma armēšana ar stikla šķiedras sietu</t>
  </si>
  <si>
    <t>Siltumizolācijas pielīmēšana pagraba sienām</t>
  </si>
  <si>
    <t>Logu un durvju maiņa</t>
  </si>
  <si>
    <t>Esošo koka logu demontāža dzīvokļos</t>
  </si>
  <si>
    <t>Esošo koka lodžijas logu bloku demontāža dzīvokļos</t>
  </si>
  <si>
    <t xml:space="preserve">Stikla bloku demontāža koplietošanas telpās </t>
  </si>
  <si>
    <t>Esošo lodžijas aizstiklojuma/restes demontāža</t>
  </si>
  <si>
    <t>Esošo pagraba logu/restes, aizšuvumu demontāža</t>
  </si>
  <si>
    <t>Skārda palodžu elementu demontāža visai ēkai</t>
  </si>
  <si>
    <t>Skārda lāseņa elementu demontāža lodžijām</t>
  </si>
  <si>
    <t>Esošā vējtvera durvju demontāža</t>
  </si>
  <si>
    <t>Esošā ieejas ārdurvju demontāža</t>
  </si>
  <si>
    <t>Esošā pagraba ārdurvju demontāža</t>
  </si>
  <si>
    <t>Logu montāža kāpņu telpās</t>
  </si>
  <si>
    <t>PVC logu bloku montāža kāpņu telpā veramus, atgāžamus</t>
  </si>
  <si>
    <t>gb</t>
  </si>
  <si>
    <t>PVC konstrukcijas logi L-7 (1600x1150) U=1,30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</si>
  <si>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</si>
  <si>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</si>
  <si>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</si>
  <si>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</si>
  <si>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</si>
  <si>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</si>
  <si>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</si>
  <si>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</si>
  <si>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</si>
  <si>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</si>
  <si>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</si>
  <si>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</si>
  <si>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</si>
  <si>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</t>
  </si>
  <si>
    <t>PVC konstrukcijas logi L-1 (1400x1000mm) U=1,25 W/(m²K) (vai ekvivalents)</t>
  </si>
  <si>
    <t>PVC konstrukcijas logi L-3 (1830x1130) U=1,25 W/(m²K) (vai ekvivalents)</t>
  </si>
  <si>
    <t>PVC konstrukcijas logi L-4 (2100x1450) U=1,25 W/(m²K) (vai ekvivalents)</t>
  </si>
  <si>
    <t>PVC konstrukcijas logi L-5 (2840x1450) U=1,25 W/(m²K) (vai ekvivalents)</t>
  </si>
  <si>
    <t>PVC konstrukcijas logi L-6 (2950x1450) U=1,25 W/(m²K) (vai ekvivalents)</t>
  </si>
  <si>
    <t>PVC lodžijas logu bloku montāža dzīvokļos veramus, atgāžamus</t>
  </si>
  <si>
    <t>PVC konstrukcijas logi L-9 (2090x1730, 950x2510) U=1,25 W/(m²K) (vai ekvivalents)</t>
  </si>
  <si>
    <t>līme ģipškartonam KNAUF Perflix (vai ekvivalents)</t>
  </si>
  <si>
    <t>Sakret LH Universālā špakteļtepe (vai ekvivalents)</t>
  </si>
  <si>
    <t>Durvju atjaunošana</t>
  </si>
  <si>
    <t>Jauno tērauda konstrukcijas ārdurvju montāža ieejas mezglā ieskaitot atduras ierīkošanu</t>
  </si>
  <si>
    <t>tērauda konstrukcijas durvis D1 (1200x2250mm) U≤1.8 W/(m2*K) (vai ekvivalents)</t>
  </si>
  <si>
    <t>durvju aizvērējs GEZE TS2000 V BC vai ekvivalents</t>
  </si>
  <si>
    <t>blīvējuma materiāli</t>
  </si>
  <si>
    <t>furnitūra un rokturis</t>
  </si>
  <si>
    <t>Jauno tērauda konstrukcijas ārduvju montāža ieejas pagraba telpā ieskaitot atduras ierīkošanu</t>
  </si>
  <si>
    <t>tērauda konstrukcijas durvis D2 (1100x2250) ar ventilācijas resti (vai ekvivalents)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</si>
  <si>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</si>
  <si>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</si>
  <si>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</si>
  <si>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</si>
  <si>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PVC konstrukcijas iekšduvju montāža kāpņu telpā ieskaitot atduras ierīkošanu</t>
  </si>
  <si>
    <t>PVC konstrukcijas durvis D3 (1000x2250) (pirms veikt pasūtījumu durvju toni saskaņot ar Pasūtītāju) (vai ekvivalents)</t>
  </si>
  <si>
    <t>Jauno logu un durvju tvaika barjera lentas montāža no iekšpuses un pretvēja barjera lentas montāža no ārpuses (paredzēt tikai lodžijām siltajās telpās)</t>
  </si>
  <si>
    <t>tvaika barjera lentas</t>
  </si>
  <si>
    <t>pretvēja barjera lentas</t>
  </si>
  <si>
    <t>Esošo logu pretvēja barjera lentas montāža no ārpuses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</si>
  <si>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</si>
  <si>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</si>
  <si>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</si>
  <si>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</si>
  <si>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rupjā tepe ROTBAND ģipša apmetums KNAUF vai ekvivalents</t>
  </si>
  <si>
    <t>smalkā špaktele Weber LR+ vai ekvivalents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</si>
  <si>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</si>
  <si>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</si>
  <si>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</si>
  <si>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</si>
  <si>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Esošās ventilācijas šahtas ķiegēļu mūra demontāža</t>
  </si>
  <si>
    <t>Ventilācijas izbūve</t>
  </si>
  <si>
    <t>Dabīgās ventilācijas kanālu tīrīšana, un vilkmes pārbaude ar atzinumu</t>
  </si>
  <si>
    <t>Ventilācijas izvadu pārmūrēšana</t>
  </si>
  <si>
    <t>pilnie apdares ķieģeļi paredzēti skursteņa virsjumta daļas mūrēšanai (vai ekvivalents)</t>
  </si>
  <si>
    <t>mūrjava (vai ekvivalents)</t>
  </si>
  <si>
    <t>Ventilācijas izvadu apmēšana</t>
  </si>
  <si>
    <t>siets Rabica Zn 0.65mm 10x10mm (vai ekvivalents)</t>
  </si>
  <si>
    <t>apmetuma java (vai ekvivalents)</t>
  </si>
  <si>
    <t>Ventilācijas izvadu virsmas gruntēšana un krāsošana</t>
  </si>
  <si>
    <t>Dabīgās ventilācijas izvadu aprīkošana ar pasīvās ventilācijas deflektoriem</t>
  </si>
  <si>
    <t>Dabīgās ventilācijas pieplūdes sistēmas VENTSYS uzstādīšana dzīvokļos (vai ekvivalents)</t>
  </si>
  <si>
    <t>Ventilācijas atjaunošanas darbi</t>
  </si>
  <si>
    <t>Esošās ūdensapgādes sistēmas demontāža</t>
  </si>
  <si>
    <t>Esošās sadzīves kanalizācijas sistēmas demontāža</t>
  </si>
  <si>
    <t>Ūdensapgādes sistēma</t>
  </si>
  <si>
    <t>PPR caurule ar šķiedru ūdenim 20x2.8 (vai ekvivalents)</t>
  </si>
  <si>
    <t>PPR caurule ar šķiedru ūdenim, 25x3.5 (vai ekvivalents)</t>
  </si>
  <si>
    <t>PPR caurule ar šķiedru ūdenim 32x3.6 (vai ekvivalents)</t>
  </si>
  <si>
    <t>PPR caurule ar šķiedru ūdenim 40x4.5 (vai ekvivalents)</t>
  </si>
  <si>
    <t>PPR caurule ar šķiedru ūdenim 50x5.6 (vai ekvivalents)</t>
  </si>
  <si>
    <t>PPR caurule ar šķiedru ūdenim 63x7.1 (vai ekvivalents)</t>
  </si>
  <si>
    <t>PPR caurule ar šķiedru ūdenim 75x8.4 (vai ekvivalents)</t>
  </si>
  <si>
    <t>PPR caurule ar šķiedru ūdenim 90x10.1 (vai ekvivalents)</t>
  </si>
  <si>
    <t>PPR T-gabals ar šķiedru ūdenim 25/25/20 (vai ekvivalents)</t>
  </si>
  <si>
    <t>PPR T-gabals ar šķiedru ūdenim 32/32/20 (vai ekvivalents)</t>
  </si>
  <si>
    <t>PPR T-gabals ar šķiedru ūdenim 40/40/20 (vai ekvivalents)</t>
  </si>
  <si>
    <t>PPR T-gabals ar šķiedru ūdenim 40/40/25 (vai ekvivalents)</t>
  </si>
  <si>
    <t>PPR T-gabals ar šķiedru ūdenim 40/40/32 (vai ekvivalents)</t>
  </si>
  <si>
    <t>PPR T-gabals ar šķiedru ūdenim 50/50/20 (vai ekvivalents)</t>
  </si>
  <si>
    <t>PPR T-gabals ar šķiedru ūdenim 50/50/25 (vai ekvivalents)</t>
  </si>
  <si>
    <t>PPR T-gabals ar šķiedru ūdenim 50/50/32 (vai ekvivalents)</t>
  </si>
  <si>
    <t>PPR T-gabals ar šķiedru ūdenim 50/50/63 (vai ekvivalents)</t>
  </si>
  <si>
    <t>PPR T-gabals ar šķiedru ūdenim 63/63/20 (vai ekvivalents)</t>
  </si>
  <si>
    <t>PPR T-gabals ar šķiedru ūdenim 63/63/32 (vai ekvivalents)</t>
  </si>
  <si>
    <t>PPR T-gabals ar šķiedru ūdenim 63/63/40 (vai ekvivalents)</t>
  </si>
  <si>
    <t>PPR T-gabals ar šķiedru ūdenim 63/63/75 (vai ekvivalents)</t>
  </si>
  <si>
    <t>PPR T-gabals ar šķiedru ūdenim 75/75/32 (vai ekvivalents)</t>
  </si>
  <si>
    <t>PPR T-gabals ar šķiedru ūdenim 90/90/40 (vai ekvivalents)</t>
  </si>
  <si>
    <t>PPR pāreja 25/20 (vai ekvivalents)</t>
  </si>
  <si>
    <t>PPR pāreja 32/20 (vai ekvivalents)</t>
  </si>
  <si>
    <t>PPR pāreja 32/25 (vai ekvivalents)</t>
  </si>
  <si>
    <t>PPR pāreja 40/32 (vai ekvivalents)</t>
  </si>
  <si>
    <t>PPR pāreja 50/40 (vai ekvivalents)</t>
  </si>
  <si>
    <t>PPR pāreja 63/50 (vai ekvivalents)</t>
  </si>
  <si>
    <t>PPR pāreja 75/63 (vai ekvivalents)</t>
  </si>
  <si>
    <t>Lodveida ventilis t=110˚; P=8 bar DN15 (vai ekvivalents)</t>
  </si>
  <si>
    <t>Lodveida ventilis t=110˚; P=8 bar DN25 (vai ekvivalents)</t>
  </si>
  <si>
    <t>Lodveida ventilis t=110˚; P=8 bar DN50 (vai ekvivalents)</t>
  </si>
  <si>
    <t>Lodveida ventilis t=110˚; P=8 bar DN65 (vai ekvivalents)</t>
  </si>
  <si>
    <t>Balansēšanas vārsts t=110˚; P=8 bar DN15 (vai ekvivalents)</t>
  </si>
  <si>
    <t>Izlaides vārsts t=110˚; P=8 bar ar gala vāku DN15 (vai ekvivalents)</t>
  </si>
  <si>
    <t>Kaučuka izolācija - pretkondensāta aukstam ūdenim 22/9mm K-FLEX EC (vai ekvivalents)</t>
  </si>
  <si>
    <t>Kaučuka izolācija- pretkondensāta aukstam ūdenim 28/9mm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</si>
  <si>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</si>
  <si>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</si>
  <si>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54/9mm K-FLEX EC (vai ekvivalents)</t>
  </si>
  <si>
    <t>Kaučuka izolācija- pretkondensāta aukstam ūdenim 64/9mm K-FLEX EC (vai ekvivalents)</t>
  </si>
  <si>
    <t>Kaučuka izolācija- pretkondensāta aukstam ūdenim 76/9mm K-FLEX EC (vai ekvivalents)</t>
  </si>
  <si>
    <t>Kaučuka izolācija- pretkondensāta aukstam ūdenim 108/9mm K-FLEX EC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</si>
  <si>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</si>
  <si>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</si>
  <si>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</si>
  <si>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</si>
  <si>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Akmensvates izolācijas čaula, ar alum. atstarojošo slāni; b=50mm PAROC Hvac Section AluCoat T 54/50 (λD=0,045 W/m*K) (vai ekvivalents)</t>
  </si>
  <si>
    <t>Akmensvates izolācijas čaula, ar alum. atstarojošo slāni; b=50mm PAROC Hvac Section AluCoat T 64/50 (λD=0,045 W/m*K) (vai ekvivalents)</t>
  </si>
  <si>
    <t>Akmensvates izolācijas čaula, ar alum. atstarojošo slāni; b=50mm PAROC Hvac Section AluCoat T 76/50 (λD=0,045 W/m*K) (vai ekvivalents)</t>
  </si>
  <si>
    <t>Pievienojums ūdens ievadam</t>
  </si>
  <si>
    <t>Armatūra un veidgabali</t>
  </si>
  <si>
    <t>Dvieļu žāvētājs U veida D25-700-500 (vai ekvivalents)</t>
  </si>
  <si>
    <t>Sadzīves kanalizācijas sistēma K1</t>
  </si>
  <si>
    <t>Kanalizācijas caurule PP DN110 (vai ekvivalents)</t>
  </si>
  <si>
    <t>Līkums PP DN110 (vai ekvivalents)</t>
  </si>
  <si>
    <t>Trejgabals PP 110/110 (vai ekvivalents)</t>
  </si>
  <si>
    <t>X-gabals PP DN110 (vai ekvivalents)</t>
  </si>
  <si>
    <t>Revīzija PP DN110 (vai ekvivalents)</t>
  </si>
  <si>
    <t>Alucoat izolācija trokšņa slāpēšanai PAROC 110/30 (vai ekvivalents)</t>
  </si>
  <si>
    <t>Ugunsdrošības manžete DN110 (vai ekvivalents)</t>
  </si>
  <si>
    <t>Kanalizācijas izvads, pievienojums akai, rakšanas darbi izvadu nomaiņai, aizsargčaulas (akai, šķērsojot ēkas pamatni)</t>
  </si>
  <si>
    <t>izvadi</t>
  </si>
  <si>
    <t>Seguma atjaunošanas darbi</t>
  </si>
  <si>
    <t>Lietus kanalizācija</t>
  </si>
  <si>
    <t>Lietus ūdens uztvērējs (uzstādāms uz jumta)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</si>
  <si>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</si>
  <si>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</si>
  <si>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</si>
  <si>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</si>
  <si>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</si>
  <si>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</si>
  <si>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</si>
  <si>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</si>
  <si>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Ūdens sistēmas palaišana</t>
  </si>
  <si>
    <t>obj</t>
  </si>
  <si>
    <t>Armatūras marķēšana</t>
  </si>
  <si>
    <t>Izpildshēmas sagatavošana</t>
  </si>
  <si>
    <t>Ūdensapgādes un kanalizācijas sistēmas atjaunošana</t>
  </si>
  <si>
    <t>PPR T-gabals ar šķiedru ūdenim 20/20 (vai ekvivalents)</t>
  </si>
  <si>
    <t>PPR T-gabals ar šķiedru ūdenim 32/32/25 (vai ekvivalents)</t>
  </si>
  <si>
    <t>PPR T-gabals ar šķiedru ūdenim 40/40 (vai ekvivalents)</t>
  </si>
  <si>
    <t>PPR T-gabals ar šķiedru ūdenim 50/50/40 (vai ekvivalents)</t>
  </si>
  <si>
    <t>PPR T-gabals ar šķiedru ūdenim 75/75/40 (vai ekvivalents)</t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</si>
  <si>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</si>
  <si>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</si>
  <si>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32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</si>
  <si>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40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</si>
  <si>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90 (vai ekvivalents)</t>
    </r>
  </si>
  <si>
    <t>Esošās cauruļvadu izolācijas demontāža</t>
  </si>
  <si>
    <t>Esošo cauruļvadu demontāža</t>
  </si>
  <si>
    <t>Esošo radiatoru demontāža</t>
  </si>
  <si>
    <t>Demontēto materiālu izvešana un utilizācija</t>
  </si>
  <si>
    <t>Apkure</t>
  </si>
  <si>
    <t>Tērauda paneļu radiators "PURMO Compact" C11-500-500 ar atgaisotāju un korķi (vai ekvivalents)</t>
  </si>
  <si>
    <t>Tērauda paneļu radiators "PURMO Compact" C11-500-600 ar atgaisotāju un korķi (vai ekvivalents)</t>
  </si>
  <si>
    <t>Tērauda paneļu radiators "PURMO Compact" C11-500-700 ar atgaisotāju un korķi (vai ekvivalents)</t>
  </si>
  <si>
    <t>Tērauda paneļu radiators "PURMO Compact" C11-500-1000 ar atgaisotāju un korķi (vai ekvivalents)</t>
  </si>
  <si>
    <t>Tērauda paneļu radiators "PURMO Compact" C11-500-1100 ar atgaisotāju un korķi (vai ekvivalents)</t>
  </si>
  <si>
    <t>Tērauda paneļu radiators "PURMO Compact" C11-500-1200 ar atgaisotāju un korķi (vai ekvivalents)</t>
  </si>
  <si>
    <t>Tērauda paneļu radiators "PURMO Compact" C22-500-800 ar atgaisotāju un korķi (vai ekvivalents)</t>
  </si>
  <si>
    <t>Tērauda paneļu radiators "PURMO Compact" C22-500-900 ar atgaisotāju un korķi (vai ekvivalents)</t>
  </si>
  <si>
    <t>Tērauda paneļu radiators "PURMO Compact" C22-500-1000 ar atgaisotāju un korķi (vai ekvivalents)</t>
  </si>
  <si>
    <t>Tērauda paneļu radiators "PURMO Compact" C22-500-1100 ar atgaisotāju un korķi (vai ekvivalents)</t>
  </si>
  <si>
    <t>Tērauda paneļu radiators "PURMO Compact" C22-500-1200 ar atgaisotāju un korķi (vai ekvivalents)</t>
  </si>
  <si>
    <t>Tērauda paneļu radiators "PURMO Compact" C22-600-1200 ar atgaisotāju un korķi (vai ekvivalents)</t>
  </si>
  <si>
    <t>Radiatoru stiprinājumi</t>
  </si>
  <si>
    <t>Turpgaitas priešiestatījuma vārsts "Herz" TS-98-V DN15 (vai ekvivalents)</t>
  </si>
  <si>
    <t>Termostatiskā vārsta galva radiatoriem ar sānu pieslēgumu "Herz" 7260; M28 (vai ekvivalents)</t>
  </si>
  <si>
    <t>Termostatiskā vārsta galva ar aizsardzību pret nozagšanu un patvaļīgu regulēšanu uzstādīšanai kāpņu telpu radiatoriem "Herz" HERZCULES 9860 (vai ekvivalents)</t>
  </si>
  <si>
    <t>Atgaitas vārsts "Herz" RL-1 DN15 (vai ekvivalents)</t>
  </si>
  <si>
    <t>Automātiskais atgaisotājs komplektā ar lodveida krānu DN15 (vai ekvivalents)</t>
  </si>
  <si>
    <t>Iztukšošanas krāns DN15 (vai ekvivalents)</t>
  </si>
  <si>
    <t>Spiediena starpības regulātors "Herz" 4002 (5-30kPa) DN15 (vai ekvivalents)</t>
  </si>
  <si>
    <t>Spiediena starpības regulātors "Herz" 4002 (5-30kPa) DN20 (vai ekvivalents)</t>
  </si>
  <si>
    <t>Balansēšanas vārsts "Herz" 4017ML (partnervārsts spiediena starpības regulatoram) DN15 (vai ekvivalents)</t>
  </si>
  <si>
    <t>Balansēšanas vārsts "Herz" 4017ML (partnervārsts spiediena starpības regulatoram) DN20 (vai ekvivalents)</t>
  </si>
  <si>
    <t>Kapilārā caurule spiediena starpības regulatora "Herz" 4002 un partnervārsta Herz 4017ML savienošanai</t>
  </si>
  <si>
    <t>Balansēšanas vārsts Herz 4017ML DN20 (vai ekvivalents)</t>
  </si>
  <si>
    <t>Balansēšanas vārsts Herz 4017ML DN25 (vai ekvivalents)</t>
  </si>
  <si>
    <t>Balansēšanas vārsts Herz 4017ML DN40 (vai ekvivalents)</t>
  </si>
  <si>
    <t>Lodveida noslēgvārsts DN15 (vai ekvivalents)</t>
  </si>
  <si>
    <t>Lodveida noslēgvārsts DN20 (vai ekvivalents)</t>
  </si>
  <si>
    <t>Lodveida noslēgvārsts DN25 (vai ekvivalents)</t>
  </si>
  <si>
    <t>Lodveida noslēgvārsts DN32 (vai ekvivalents)</t>
  </si>
  <si>
    <t>Lodveida noslēgvārsts DN50 (vai ekvivalents)</t>
  </si>
  <si>
    <t>Lodveida noslēgvārsts DN65 (vai ekvivalents)</t>
  </si>
  <si>
    <t>Presējamā karbonizēta tērauda caurule d15x1,2 (vai ekvivalents)</t>
  </si>
  <si>
    <t>Presējamā karbonizēta tērauda caurule d18x1,2 (vai ekvivalents)</t>
  </si>
  <si>
    <t>Presējamā karbonizēta tērauda caurule d22x1,5 (vai ekvivalents)</t>
  </si>
  <si>
    <t>Presējamā karbonizēta tērauda caurule d28x1,5 (vai ekvivalents)</t>
  </si>
  <si>
    <t>Presējamā karbonizēta tērauda caurule d35x1,5 (vai ekvivalents)</t>
  </si>
  <si>
    <t>Presējamā karbonizēta tērauda caurule d42x1,5 (vai ekvivalents)</t>
  </si>
  <si>
    <t>Presējamā karbonizēta tērauda caurule d54x1,5 (vai ekvivalents)</t>
  </si>
  <si>
    <t>Presējamā karbonizēta tērauda caurule d76x1,5 (vai ekvivalents)</t>
  </si>
  <si>
    <t>Cauruļvadu veidgabali, balsti, kompensatori un stiprinājumi</t>
  </si>
  <si>
    <t>Cauruļvadu aizsargčaulas uzstādīšanai norobežojošajās konstukcijās (PVC aizsargčaula)</t>
  </si>
  <si>
    <t>Blīvēšanas materiāli (tai skaitā ugunsdrošie hermētiķi un ugunsdrošās montāžas putas)</t>
  </si>
  <si>
    <t>Siltumizolācija čaula ar follija pārklājumu b=30mm; λ=045W/mK, 15x40 (vai ekvivalents)</t>
  </si>
  <si>
    <t>Siltumizolācija čaula ar follija pārklājumu b=30mm; λ=045W/mK, 18x40 (vai ekvivalents)</t>
  </si>
  <si>
    <t>Siltumizolācija čaula ar follija pārklājumu b=30mm; λ=045W/mK, 22x40 (vai ekvivalents)</t>
  </si>
  <si>
    <t>Siltumizolācija čaula ar follija pārklājumu b=30mm; λ=045W/mK, 28x40 (vai ekvivalents)</t>
  </si>
  <si>
    <t>Siltumizolācija čaula ar follija pārklājumu b=30mm; λ=045W/mK, 35x40 (vai ekvivalents)</t>
  </si>
  <si>
    <t>Siltumizolācija čaula ar follija pārklājumu b=30mm; λ=045W/mK, 42x40 (vai ekvivalents)</t>
  </si>
  <si>
    <t>Siltumizolācija čaula ar follija pārklājumu b=30mm; λ=045W/mK, 54x40 (vai ekvivalents)</t>
  </si>
  <si>
    <t>Siltumizolācija čaula ar follija pārklājumu b=30mm; λ=045W/mK, 76x40 (vai ekvivalents)</t>
  </si>
  <si>
    <t>PVC apvalks</t>
  </si>
  <si>
    <t>Izolēšanas palīgmateriāli</t>
  </si>
  <si>
    <t>Proporcionālais siltuma maksas sadalītājs (alokators)</t>
  </si>
  <si>
    <t>Proporcionālo siltuma maksas sadalītāju siltuma uzskaites sistēma (datu savāceji)</t>
  </si>
  <si>
    <t>Elektrokabeļi</t>
  </si>
  <si>
    <t>Palīgmateriāli</t>
  </si>
  <si>
    <t>Caurumu veidošana norobežojošajās konstrukcijās (sienās un pārseguma paneļos) cauruļvadu izbūvei</t>
  </si>
  <si>
    <t>Apkures sistēmas montāžas darbi (tai skaitā kompensatoru, balstu, stiprinājumu, aizsargčaulu montāža un atvērumu blīvēšanas materiālu montāža)</t>
  </si>
  <si>
    <t>Apkures sistēmas skalošana, uzpildīšana, atgaisošana, balnsēšana un palaišana</t>
  </si>
  <si>
    <t>Siltumizolācijas montāžas darbi</t>
  </si>
  <si>
    <t>Siltuma uzskaites sistēmas montāža un palaišana</t>
  </si>
  <si>
    <t>Apkures sistēmas atjaunošana</t>
  </si>
  <si>
    <t>Tranšejas rakšana un aizbēršana</t>
  </si>
  <si>
    <t>Zaļās zonas atjaunošana</t>
  </si>
  <si>
    <t>Zibensaizsardzības izbūve</t>
  </si>
  <si>
    <t>Zibens uztvērēja galva Ingesco PDC Air 20 (vai ekvivalents)</t>
  </si>
  <si>
    <t>Uztvērēja masts ar atsaitēm- h=3m (vai ekvivalents)</t>
  </si>
  <si>
    <t>kpl</t>
  </si>
  <si>
    <t>Masta gala adapteris (1'1/4”) 4m mastam (vai ekvivalents)</t>
  </si>
  <si>
    <t>Zemējuma lenta 30x3,5mm karsti cinkota (vai ekvivalents)</t>
  </si>
  <si>
    <t>Zibensnovedēja stieple 8mm alumīnija (vai ekvivalents)</t>
  </si>
  <si>
    <t>Zibensnovedēja stieple 8mm alumīnija, PVC izolācijā (vai ekvivalents)</t>
  </si>
  <si>
    <t>Zemējuma stienis 20mm 1,5m ar šlicēm A-tipa (vai ekvivalents)</t>
  </si>
  <si>
    <t>Zemējuma ievads 16/10mm 0,75m, cinkots tērauds (vai ekvivalents)</t>
  </si>
  <si>
    <t>Pārbaudes kaste z/a ar spaili (vai ekvivalents)</t>
  </si>
  <si>
    <t>Klemme stieples un stieples savienošanai, alumīnija (vai ekvivalents)</t>
  </si>
  <si>
    <t>Diagonālā krustklemme stieples un lentas savienošanai</t>
  </si>
  <si>
    <t>Spice A-tipa 20mm zemējuma stienim (vai ekvivalents)</t>
  </si>
  <si>
    <t>Pretkorozijas lente 50mm 10m/rullis</t>
  </si>
  <si>
    <t>Stiepres stiprinājums uz jumta- betona (vai ekvivalents)</t>
  </si>
  <si>
    <t>Klemme 1-8mm metāla konstr ar Niro Clip cink. tērauda (vai ekvivalents)</t>
  </si>
  <si>
    <t>Pārspriegumu aizsardzības modulis I+II(B+C) 3P 100kA P-HMS 280 3 (vai ekvivalents)</t>
  </si>
  <si>
    <t>Zemējuma vads H07V-K 1x16mm2 lokans dzeltenzaļš (vai ekvivalents)</t>
  </si>
  <si>
    <t xml:space="preserve">m </t>
  </si>
  <si>
    <t>Stieples turētājs ar dībeli, ner. tērauda (vai ekvivalents)</t>
  </si>
  <si>
    <t>Palīgmateriāli, neuzskaitītie materiāli</t>
  </si>
  <si>
    <t>Zibensaizsardzības izbūves darbi</t>
  </si>
  <si>
    <t>Jumta lūkas OMEGA STN Termo EI30 (1160x1160 mm) (vai ekvivalents) iebūve</t>
  </si>
  <si>
    <t>Apdares izbūve no iekšpuses pēc lūkas montāžas</t>
  </si>
  <si>
    <t>Esošās jumta kāpnes atjaunošana, gruntēšana un krāsošana</t>
  </si>
  <si>
    <t>Piezīme: virsizdevumos iekļauti papildu izmaksas, kuras saistītas ar būvlaukuma iekārtošanu, uzturēšanu, būvdarbu organizēšanu</t>
  </si>
  <si>
    <t>Tāme sastādīta 2021.gada tirgus cenās, pamatojoties uz projekta rasējumiem, Energoauditu un Pasūtītāja vēlmēm.</t>
  </si>
  <si>
    <t xml:space="preserve">Tiešās izmaksas kopā, t. sk. darba devēja sociālais nodoklis 23.59% 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</si>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</sst>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  <font>
      <i/>
      <sz val="6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9" fillId="0" borderId="44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right" vertical="top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  <xf numFmtId="0" fontId="11" fillId="0" borderId="0" xfId="0" applyFont="1"/>
  </cellXfs>
  <cellStyles count="5">
    <cellStyle name="Comma 2" xfId="4" xr:uid="{7F858E11-6D18-40DF-86D3-33125B541D3A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8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B24" sqref="B24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4" t="s">
        <v>1</v>
      </c>
      <c r="C4" s="10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5" t="s">
        <v>3</v>
      </c>
      <c r="C8" s="105"/>
    </row>
    <row r="11" spans="1:3" x14ac:dyDescent="0.2">
      <c r="B11" s="2" t="s">
        <v>4</v>
      </c>
    </row>
    <row r="12" spans="1:3" x14ac:dyDescent="0.2">
      <c r="B12" s="84" t="s">
        <v>52</v>
      </c>
    </row>
    <row r="13" spans="1:3" ht="22.5" x14ac:dyDescent="0.2">
      <c r="A13" s="4" t="s">
        <v>5</v>
      </c>
      <c r="B13" s="77" t="s">
        <v>56</v>
      </c>
      <c r="C13" s="77"/>
    </row>
    <row r="14" spans="1:3" ht="33.75" x14ac:dyDescent="0.2">
      <c r="A14" s="4" t="s">
        <v>6</v>
      </c>
      <c r="B14" s="77" t="s">
        <v>55</v>
      </c>
      <c r="C14" s="77"/>
    </row>
    <row r="15" spans="1:3" x14ac:dyDescent="0.2">
      <c r="A15" s="4" t="s">
        <v>7</v>
      </c>
      <c r="B15" s="76" t="s">
        <v>57</v>
      </c>
      <c r="C15" s="76"/>
    </row>
    <row r="16" spans="1:3" x14ac:dyDescent="0.2">
      <c r="A16" s="4" t="s">
        <v>8</v>
      </c>
      <c r="B16" s="75"/>
      <c r="C16" s="75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9">
        <v>1</v>
      </c>
      <c r="B19" s="93" t="s">
        <v>55</v>
      </c>
      <c r="C19" s="9">
        <f>'Kops a'!E29</f>
        <v>0</v>
      </c>
    </row>
    <row r="20" spans="1:3" x14ac:dyDescent="0.2">
      <c r="A20" s="80"/>
      <c r="B20" s="81"/>
      <c r="C20" s="10"/>
    </row>
    <row r="21" spans="1:3" x14ac:dyDescent="0.2">
      <c r="A21" s="82"/>
      <c r="B21" s="8"/>
      <c r="C21" s="10"/>
    </row>
    <row r="22" spans="1:3" x14ac:dyDescent="0.2">
      <c r="A22" s="82"/>
      <c r="B22" s="8"/>
      <c r="C22" s="10"/>
    </row>
    <row r="23" spans="1:3" x14ac:dyDescent="0.2">
      <c r="A23" s="82"/>
      <c r="B23" s="8"/>
      <c r="C23" s="10"/>
    </row>
    <row r="24" spans="1:3" x14ac:dyDescent="0.2">
      <c r="A24" s="82"/>
      <c r="B24" s="8"/>
      <c r="C24" s="10"/>
    </row>
    <row r="25" spans="1:3" ht="12" thickBot="1" x14ac:dyDescent="0.25">
      <c r="A25" s="83"/>
      <c r="B25" s="52"/>
      <c r="C25" s="53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6" t="s">
        <v>13</v>
      </c>
      <c r="B28" s="107"/>
      <c r="C28" s="16">
        <f>ROUND(C26*21%,2)</f>
        <v>0</v>
      </c>
    </row>
    <row r="31" spans="1:3" x14ac:dyDescent="0.2">
      <c r="A31" s="1" t="s">
        <v>14</v>
      </c>
      <c r="B31" s="108"/>
      <c r="C31" s="108"/>
    </row>
    <row r="32" spans="1:3" x14ac:dyDescent="0.2">
      <c r="B32" s="103" t="s">
        <v>15</v>
      </c>
      <c r="C32" s="103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494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81" priority="9" operator="equal">
      <formula>0</formula>
    </cfRule>
  </conditionalFormatting>
  <conditionalFormatting sqref="B13:B16">
    <cfRule type="cellIs" dxfId="180" priority="8" operator="equal">
      <formula>0</formula>
    </cfRule>
  </conditionalFormatting>
  <conditionalFormatting sqref="B19">
    <cfRule type="cellIs" dxfId="179" priority="7" operator="equal">
      <formula>0</formula>
    </cfRule>
  </conditionalFormatting>
  <conditionalFormatting sqref="B34">
    <cfRule type="cellIs" dxfId="178" priority="5" operator="equal">
      <formula>0</formula>
    </cfRule>
  </conditionalFormatting>
  <conditionalFormatting sqref="B31:C31">
    <cfRule type="cellIs" dxfId="177" priority="3" operator="equal">
      <formula>0</formula>
    </cfRule>
  </conditionalFormatting>
  <conditionalFormatting sqref="A19">
    <cfRule type="cellIs" dxfId="176" priority="2" operator="equal">
      <formula>0</formula>
    </cfRule>
  </conditionalFormatting>
  <conditionalFormatting sqref="A36">
    <cfRule type="containsText" dxfId="175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18"/>
  <sheetViews>
    <sheetView workbookViewId="0">
      <selection activeCell="J19" sqref="J1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4" style="1" customWidth="1"/>
    <col min="15" max="15" width="4.85546875" style="1" customWidth="1"/>
    <col min="16" max="16" width="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383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P106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A112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301</v>
      </c>
      <c r="D15" s="25" t="s">
        <v>70</v>
      </c>
      <c r="E15" s="99">
        <v>1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75" si="1">SUM(H15:J15)</f>
        <v>0</v>
      </c>
      <c r="L15" s="49">
        <f t="shared" ref="L15:L75" si="2">ROUND(E15*F15,2)</f>
        <v>0</v>
      </c>
      <c r="M15" s="47">
        <f t="shared" ref="M15:M75" si="3">ROUND(H15*E15,2)</f>
        <v>0</v>
      </c>
      <c r="N15" s="47">
        <f t="shared" ref="N15:N75" si="4">ROUND(I15*E15,2)</f>
        <v>0</v>
      </c>
      <c r="O15" s="47">
        <f t="shared" ref="O15:O75" si="5">ROUND(J15*E15,2)</f>
        <v>0</v>
      </c>
      <c r="P15" s="48">
        <f t="shared" ref="P15:P75" si="6">SUM(M15:O15)</f>
        <v>0</v>
      </c>
    </row>
    <row r="16" spans="1:16" ht="22.5" x14ac:dyDescent="0.2">
      <c r="A16" s="38">
        <v>2</v>
      </c>
      <c r="B16" s="39"/>
      <c r="C16" s="94" t="s">
        <v>302</v>
      </c>
      <c r="D16" s="25" t="s">
        <v>70</v>
      </c>
      <c r="E16" s="99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303</v>
      </c>
      <c r="D17" s="25"/>
      <c r="E17" s="99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8">
        <v>1</v>
      </c>
      <c r="B18" s="39"/>
      <c r="C18" s="94" t="s">
        <v>304</v>
      </c>
      <c r="D18" s="25" t="s">
        <v>84</v>
      </c>
      <c r="E18" s="99">
        <v>990</v>
      </c>
      <c r="F18" s="66"/>
      <c r="G18" s="63"/>
      <c r="H18" s="47">
        <f t="shared" ref="H18:H81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2</v>
      </c>
      <c r="B19" s="39"/>
      <c r="C19" s="94" t="s">
        <v>305</v>
      </c>
      <c r="D19" s="25" t="s">
        <v>84</v>
      </c>
      <c r="E19" s="99">
        <v>260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3</v>
      </c>
      <c r="B20" s="39"/>
      <c r="C20" s="94" t="s">
        <v>306</v>
      </c>
      <c r="D20" s="25" t="s">
        <v>84</v>
      </c>
      <c r="E20" s="99">
        <v>445</v>
      </c>
      <c r="F20" s="66"/>
      <c r="G20" s="63"/>
      <c r="H20" s="47">
        <f t="shared" si="7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2.5" x14ac:dyDescent="0.2">
      <c r="A21" s="38">
        <v>4</v>
      </c>
      <c r="B21" s="39"/>
      <c r="C21" s="94" t="s">
        <v>307</v>
      </c>
      <c r="D21" s="25" t="s">
        <v>84</v>
      </c>
      <c r="E21" s="99">
        <v>107</v>
      </c>
      <c r="F21" s="66"/>
      <c r="G21" s="63"/>
      <c r="H21" s="47">
        <f t="shared" si="7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2.5" x14ac:dyDescent="0.2">
      <c r="A22" s="38">
        <v>5</v>
      </c>
      <c r="B22" s="39"/>
      <c r="C22" s="94" t="s">
        <v>308</v>
      </c>
      <c r="D22" s="25" t="s">
        <v>84</v>
      </c>
      <c r="E22" s="99">
        <v>78</v>
      </c>
      <c r="F22" s="66"/>
      <c r="G22" s="63"/>
      <c r="H22" s="47">
        <f t="shared" si="7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8">
        <v>6</v>
      </c>
      <c r="B23" s="39"/>
      <c r="C23" s="94" t="s">
        <v>309</v>
      </c>
      <c r="D23" s="25" t="s">
        <v>84</v>
      </c>
      <c r="E23" s="99">
        <v>44</v>
      </c>
      <c r="F23" s="66"/>
      <c r="G23" s="63"/>
      <c r="H23" s="47">
        <f t="shared" si="7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8">
        <v>7</v>
      </c>
      <c r="B24" s="39"/>
      <c r="C24" s="94" t="s">
        <v>310</v>
      </c>
      <c r="D24" s="25" t="s">
        <v>84</v>
      </c>
      <c r="E24" s="99">
        <v>40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2.5" x14ac:dyDescent="0.2">
      <c r="A25" s="38">
        <v>8</v>
      </c>
      <c r="B25" s="39"/>
      <c r="C25" s="94" t="s">
        <v>311</v>
      </c>
      <c r="D25" s="25" t="s">
        <v>84</v>
      </c>
      <c r="E25" s="99">
        <v>14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2.5" x14ac:dyDescent="0.2">
      <c r="A26" s="38">
        <v>9</v>
      </c>
      <c r="B26" s="39"/>
      <c r="C26" s="94" t="s">
        <v>389</v>
      </c>
      <c r="D26" s="25" t="s">
        <v>96</v>
      </c>
      <c r="E26" s="99">
        <v>487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2.5" x14ac:dyDescent="0.2">
      <c r="A27" s="38">
        <v>10</v>
      </c>
      <c r="B27" s="39"/>
      <c r="C27" s="94" t="s">
        <v>390</v>
      </c>
      <c r="D27" s="25" t="s">
        <v>96</v>
      </c>
      <c r="E27" s="99">
        <v>1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8">
        <v>11</v>
      </c>
      <c r="B28" s="39"/>
      <c r="C28" s="94" t="s">
        <v>391</v>
      </c>
      <c r="D28" s="25" t="s">
        <v>96</v>
      </c>
      <c r="E28" s="99">
        <v>74</v>
      </c>
      <c r="F28" s="66"/>
      <c r="G28" s="63"/>
      <c r="H28" s="47">
        <f t="shared" si="7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2.5" x14ac:dyDescent="0.2">
      <c r="A29" s="38">
        <v>12</v>
      </c>
      <c r="B29" s="39"/>
      <c r="C29" s="94" t="s">
        <v>392</v>
      </c>
      <c r="D29" s="25" t="s">
        <v>96</v>
      </c>
      <c r="E29" s="99">
        <v>1</v>
      </c>
      <c r="F29" s="66"/>
      <c r="G29" s="63"/>
      <c r="H29" s="47">
        <f t="shared" si="7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2.5" x14ac:dyDescent="0.2">
      <c r="A30" s="38">
        <v>13</v>
      </c>
      <c r="B30" s="39"/>
      <c r="C30" s="94" t="s">
        <v>393</v>
      </c>
      <c r="D30" s="25" t="s">
        <v>96</v>
      </c>
      <c r="E30" s="99">
        <v>3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2.5" x14ac:dyDescent="0.2">
      <c r="A31" s="38">
        <v>14</v>
      </c>
      <c r="B31" s="39"/>
      <c r="C31" s="94" t="s">
        <v>384</v>
      </c>
      <c r="D31" s="25" t="s">
        <v>96</v>
      </c>
      <c r="E31" s="99">
        <v>126</v>
      </c>
      <c r="F31" s="66"/>
      <c r="G31" s="63"/>
      <c r="H31" s="47">
        <f t="shared" si="7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8">
        <v>15</v>
      </c>
      <c r="B32" s="39"/>
      <c r="C32" s="94" t="s">
        <v>312</v>
      </c>
      <c r="D32" s="25" t="s">
        <v>96</v>
      </c>
      <c r="E32" s="99">
        <v>114</v>
      </c>
      <c r="F32" s="66"/>
      <c r="G32" s="63"/>
      <c r="H32" s="47">
        <f t="shared" si="7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2.5" x14ac:dyDescent="0.2">
      <c r="A33" s="38">
        <v>16</v>
      </c>
      <c r="B33" s="39"/>
      <c r="C33" s="94" t="s">
        <v>313</v>
      </c>
      <c r="D33" s="25" t="s">
        <v>96</v>
      </c>
      <c r="E33" s="99">
        <v>128</v>
      </c>
      <c r="F33" s="66"/>
      <c r="G33" s="63"/>
      <c r="H33" s="47">
        <f t="shared" si="7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2.5" x14ac:dyDescent="0.2">
      <c r="A34" s="38">
        <v>17</v>
      </c>
      <c r="B34" s="39"/>
      <c r="C34" s="94" t="s">
        <v>385</v>
      </c>
      <c r="D34" s="25" t="s">
        <v>96</v>
      </c>
      <c r="E34" s="99">
        <v>2</v>
      </c>
      <c r="F34" s="66"/>
      <c r="G34" s="63"/>
      <c r="H34" s="47">
        <f t="shared" si="7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2.5" x14ac:dyDescent="0.2">
      <c r="A35" s="38">
        <v>18</v>
      </c>
      <c r="B35" s="39"/>
      <c r="C35" s="94" t="s">
        <v>314</v>
      </c>
      <c r="D35" s="25" t="s">
        <v>96</v>
      </c>
      <c r="E35" s="99">
        <v>2</v>
      </c>
      <c r="F35" s="66"/>
      <c r="G35" s="63"/>
      <c r="H35" s="47">
        <f t="shared" si="7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2.5" x14ac:dyDescent="0.2">
      <c r="A36" s="38">
        <v>19</v>
      </c>
      <c r="B36" s="39"/>
      <c r="C36" s="94" t="s">
        <v>315</v>
      </c>
      <c r="D36" s="25" t="s">
        <v>96</v>
      </c>
      <c r="E36" s="99">
        <v>2</v>
      </c>
      <c r="F36" s="66"/>
      <c r="G36" s="63"/>
      <c r="H36" s="47">
        <f t="shared" si="7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2.5" x14ac:dyDescent="0.2">
      <c r="A37" s="38">
        <v>20</v>
      </c>
      <c r="B37" s="39"/>
      <c r="C37" s="94" t="s">
        <v>316</v>
      </c>
      <c r="D37" s="25" t="s">
        <v>96</v>
      </c>
      <c r="E37" s="99">
        <v>13</v>
      </c>
      <c r="F37" s="66"/>
      <c r="G37" s="63"/>
      <c r="H37" s="47">
        <f t="shared" si="7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2.5" x14ac:dyDescent="0.2">
      <c r="A38" s="38">
        <v>21</v>
      </c>
      <c r="B38" s="39"/>
      <c r="C38" s="94" t="s">
        <v>386</v>
      </c>
      <c r="D38" s="25" t="s">
        <v>96</v>
      </c>
      <c r="E38" s="99">
        <v>2</v>
      </c>
      <c r="F38" s="66"/>
      <c r="G38" s="63"/>
      <c r="H38" s="47">
        <f t="shared" si="7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2.5" x14ac:dyDescent="0.2">
      <c r="A39" s="38">
        <v>22</v>
      </c>
      <c r="B39" s="39"/>
      <c r="C39" s="94" t="s">
        <v>317</v>
      </c>
      <c r="D39" s="25" t="s">
        <v>96</v>
      </c>
      <c r="E39" s="99">
        <v>1</v>
      </c>
      <c r="F39" s="66"/>
      <c r="G39" s="63"/>
      <c r="H39" s="47">
        <f t="shared" si="7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2.5" x14ac:dyDescent="0.2">
      <c r="A40" s="38">
        <v>23</v>
      </c>
      <c r="B40" s="39"/>
      <c r="C40" s="94" t="s">
        <v>318</v>
      </c>
      <c r="D40" s="25" t="s">
        <v>96</v>
      </c>
      <c r="E40" s="99">
        <v>1</v>
      </c>
      <c r="F40" s="66"/>
      <c r="G40" s="63"/>
      <c r="H40" s="47">
        <f t="shared" si="7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2.5" x14ac:dyDescent="0.2">
      <c r="A41" s="38">
        <v>24</v>
      </c>
      <c r="B41" s="39"/>
      <c r="C41" s="94" t="s">
        <v>319</v>
      </c>
      <c r="D41" s="25" t="s">
        <v>96</v>
      </c>
      <c r="E41" s="99">
        <v>4</v>
      </c>
      <c r="F41" s="66"/>
      <c r="G41" s="63"/>
      <c r="H41" s="47">
        <f t="shared" si="7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2.5" x14ac:dyDescent="0.2">
      <c r="A42" s="38">
        <v>25</v>
      </c>
      <c r="B42" s="39"/>
      <c r="C42" s="94" t="s">
        <v>387</v>
      </c>
      <c r="D42" s="25" t="s">
        <v>96</v>
      </c>
      <c r="E42" s="99">
        <v>3</v>
      </c>
      <c r="F42" s="66"/>
      <c r="G42" s="63"/>
      <c r="H42" s="47">
        <f t="shared" si="7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2.5" x14ac:dyDescent="0.2">
      <c r="A43" s="38">
        <v>26</v>
      </c>
      <c r="B43" s="39"/>
      <c r="C43" s="94" t="s">
        <v>320</v>
      </c>
      <c r="D43" s="25" t="s">
        <v>96</v>
      </c>
      <c r="E43" s="99">
        <v>1</v>
      </c>
      <c r="F43" s="66"/>
      <c r="G43" s="63"/>
      <c r="H43" s="47">
        <f t="shared" si="7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2.5" x14ac:dyDescent="0.2">
      <c r="A44" s="38">
        <v>27</v>
      </c>
      <c r="B44" s="39"/>
      <c r="C44" s="94" t="s">
        <v>321</v>
      </c>
      <c r="D44" s="25" t="s">
        <v>96</v>
      </c>
      <c r="E44" s="99">
        <v>1</v>
      </c>
      <c r="F44" s="66"/>
      <c r="G44" s="63"/>
      <c r="H44" s="47">
        <f t="shared" si="7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2.5" x14ac:dyDescent="0.2">
      <c r="A45" s="38">
        <v>28</v>
      </c>
      <c r="B45" s="39"/>
      <c r="C45" s="94" t="s">
        <v>322</v>
      </c>
      <c r="D45" s="25" t="s">
        <v>96</v>
      </c>
      <c r="E45" s="99">
        <v>3</v>
      </c>
      <c r="F45" s="66"/>
      <c r="G45" s="63"/>
      <c r="H45" s="47">
        <f t="shared" si="7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2.5" x14ac:dyDescent="0.2">
      <c r="A46" s="38">
        <v>29</v>
      </c>
      <c r="B46" s="39"/>
      <c r="C46" s="94" t="s">
        <v>323</v>
      </c>
      <c r="D46" s="25" t="s">
        <v>96</v>
      </c>
      <c r="E46" s="99">
        <v>3</v>
      </c>
      <c r="F46" s="66"/>
      <c r="G46" s="63"/>
      <c r="H46" s="47">
        <f t="shared" si="7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2.5" x14ac:dyDescent="0.2">
      <c r="A47" s="38">
        <v>30</v>
      </c>
      <c r="B47" s="39"/>
      <c r="C47" s="94" t="s">
        <v>324</v>
      </c>
      <c r="D47" s="25" t="s">
        <v>96</v>
      </c>
      <c r="E47" s="99">
        <v>1</v>
      </c>
      <c r="F47" s="66"/>
      <c r="G47" s="63"/>
      <c r="H47" s="47">
        <f t="shared" si="7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2.5" x14ac:dyDescent="0.2">
      <c r="A48" s="38">
        <v>31</v>
      </c>
      <c r="B48" s="39"/>
      <c r="C48" s="94" t="s">
        <v>325</v>
      </c>
      <c r="D48" s="25" t="s">
        <v>96</v>
      </c>
      <c r="E48" s="99">
        <v>2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2.5" x14ac:dyDescent="0.2">
      <c r="A49" s="38">
        <v>32</v>
      </c>
      <c r="B49" s="39"/>
      <c r="C49" s="94" t="s">
        <v>388</v>
      </c>
      <c r="D49" s="25" t="s">
        <v>96</v>
      </c>
      <c r="E49" s="99">
        <v>2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2.5" x14ac:dyDescent="0.2">
      <c r="A50" s="38">
        <v>33</v>
      </c>
      <c r="B50" s="39"/>
      <c r="C50" s="94" t="s">
        <v>326</v>
      </c>
      <c r="D50" s="25" t="s">
        <v>96</v>
      </c>
      <c r="E50" s="99">
        <v>1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34</v>
      </c>
      <c r="B51" s="39"/>
      <c r="C51" s="94" t="s">
        <v>327</v>
      </c>
      <c r="D51" s="25" t="s">
        <v>96</v>
      </c>
      <c r="E51" s="99">
        <v>42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35</v>
      </c>
      <c r="B52" s="39"/>
      <c r="C52" s="94" t="s">
        <v>328</v>
      </c>
      <c r="D52" s="25" t="s">
        <v>96</v>
      </c>
      <c r="E52" s="99">
        <v>1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36</v>
      </c>
      <c r="B53" s="39"/>
      <c r="C53" s="94" t="s">
        <v>329</v>
      </c>
      <c r="D53" s="25" t="s">
        <v>96</v>
      </c>
      <c r="E53" s="99">
        <v>37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37</v>
      </c>
      <c r="B54" s="39"/>
      <c r="C54" s="94" t="s">
        <v>330</v>
      </c>
      <c r="D54" s="25" t="s">
        <v>96</v>
      </c>
      <c r="E54" s="99">
        <v>16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38</v>
      </c>
      <c r="B55" s="39"/>
      <c r="C55" s="94" t="s">
        <v>331</v>
      </c>
      <c r="D55" s="25" t="s">
        <v>96</v>
      </c>
      <c r="E55" s="99">
        <v>5</v>
      </c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39</v>
      </c>
      <c r="B56" s="39"/>
      <c r="C56" s="94" t="s">
        <v>332</v>
      </c>
      <c r="D56" s="25" t="s">
        <v>96</v>
      </c>
      <c r="E56" s="99">
        <v>3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40</v>
      </c>
      <c r="B57" s="39"/>
      <c r="C57" s="94" t="s">
        <v>333</v>
      </c>
      <c r="D57" s="25" t="s">
        <v>96</v>
      </c>
      <c r="E57" s="99">
        <v>1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2.5" x14ac:dyDescent="0.2">
      <c r="A58" s="38">
        <v>41</v>
      </c>
      <c r="B58" s="39"/>
      <c r="C58" s="94" t="s">
        <v>334</v>
      </c>
      <c r="D58" s="25" t="s">
        <v>96</v>
      </c>
      <c r="E58" s="99">
        <v>199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2.5" x14ac:dyDescent="0.2">
      <c r="A59" s="38">
        <v>42</v>
      </c>
      <c r="B59" s="39"/>
      <c r="C59" s="94" t="s">
        <v>335</v>
      </c>
      <c r="D59" s="25" t="s">
        <v>96</v>
      </c>
      <c r="E59" s="99">
        <v>36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2.5" x14ac:dyDescent="0.2">
      <c r="A60" s="38">
        <v>43</v>
      </c>
      <c r="B60" s="39"/>
      <c r="C60" s="94" t="s">
        <v>336</v>
      </c>
      <c r="D60" s="25" t="s">
        <v>96</v>
      </c>
      <c r="E60" s="99">
        <v>1</v>
      </c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2.5" x14ac:dyDescent="0.2">
      <c r="A61" s="38">
        <v>44</v>
      </c>
      <c r="B61" s="39"/>
      <c r="C61" s="94" t="s">
        <v>337</v>
      </c>
      <c r="D61" s="25" t="s">
        <v>96</v>
      </c>
      <c r="E61" s="99">
        <v>2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2.5" x14ac:dyDescent="0.2">
      <c r="A62" s="38">
        <v>45</v>
      </c>
      <c r="B62" s="39"/>
      <c r="C62" s="94" t="s">
        <v>338</v>
      </c>
      <c r="D62" s="25" t="s">
        <v>96</v>
      </c>
      <c r="E62" s="99">
        <v>18</v>
      </c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2.5" x14ac:dyDescent="0.2">
      <c r="A63" s="38">
        <v>46</v>
      </c>
      <c r="B63" s="39"/>
      <c r="C63" s="94" t="s">
        <v>339</v>
      </c>
      <c r="D63" s="25" t="s">
        <v>96</v>
      </c>
      <c r="E63" s="99">
        <v>54</v>
      </c>
      <c r="F63" s="66"/>
      <c r="G63" s="63"/>
      <c r="H63" s="47">
        <f>ROUND(F63*G63,2)</f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2.5" x14ac:dyDescent="0.2">
      <c r="A64" s="38">
        <v>47</v>
      </c>
      <c r="B64" s="39"/>
      <c r="C64" s="94" t="s">
        <v>340</v>
      </c>
      <c r="D64" s="25" t="s">
        <v>84</v>
      </c>
      <c r="E64" s="99">
        <v>101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2.5" x14ac:dyDescent="0.2">
      <c r="A65" s="38">
        <v>48</v>
      </c>
      <c r="B65" s="39"/>
      <c r="C65" s="94" t="s">
        <v>341</v>
      </c>
      <c r="D65" s="25" t="s">
        <v>84</v>
      </c>
      <c r="E65" s="99">
        <v>124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2.5" x14ac:dyDescent="0.2">
      <c r="A66" s="38">
        <v>49</v>
      </c>
      <c r="B66" s="39"/>
      <c r="C66" s="94" t="s">
        <v>342</v>
      </c>
      <c r="D66" s="25" t="s">
        <v>84</v>
      </c>
      <c r="E66" s="99">
        <v>198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2.5" x14ac:dyDescent="0.2">
      <c r="A67" s="38">
        <v>50</v>
      </c>
      <c r="B67" s="39"/>
      <c r="C67" s="94" t="s">
        <v>343</v>
      </c>
      <c r="D67" s="25" t="s">
        <v>84</v>
      </c>
      <c r="E67" s="99">
        <v>26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2.5" x14ac:dyDescent="0.2">
      <c r="A68" s="38">
        <v>51</v>
      </c>
      <c r="B68" s="39"/>
      <c r="C68" s="94" t="s">
        <v>344</v>
      </c>
      <c r="D68" s="25" t="s">
        <v>84</v>
      </c>
      <c r="E68" s="99">
        <v>19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2.5" x14ac:dyDescent="0.2">
      <c r="A69" s="38">
        <v>52</v>
      </c>
      <c r="B69" s="39"/>
      <c r="C69" s="94" t="s">
        <v>345</v>
      </c>
      <c r="D69" s="25" t="s">
        <v>84</v>
      </c>
      <c r="E69" s="99">
        <v>23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2.5" x14ac:dyDescent="0.2">
      <c r="A70" s="38">
        <v>53</v>
      </c>
      <c r="B70" s="39"/>
      <c r="C70" s="94" t="s">
        <v>346</v>
      </c>
      <c r="D70" s="25" t="s">
        <v>84</v>
      </c>
      <c r="E70" s="99">
        <v>37</v>
      </c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2.5" x14ac:dyDescent="0.2">
      <c r="A71" s="38">
        <v>54</v>
      </c>
      <c r="B71" s="39"/>
      <c r="C71" s="94" t="s">
        <v>347</v>
      </c>
      <c r="D71" s="25" t="s">
        <v>84</v>
      </c>
      <c r="E71" s="99">
        <v>14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45" x14ac:dyDescent="0.2">
      <c r="A72" s="38">
        <v>55</v>
      </c>
      <c r="B72" s="39"/>
      <c r="C72" s="94" t="s">
        <v>348</v>
      </c>
      <c r="D72" s="25" t="s">
        <v>84</v>
      </c>
      <c r="E72" s="99">
        <v>889</v>
      </c>
      <c r="F72" s="66"/>
      <c r="G72" s="63"/>
      <c r="H72" s="47">
        <f t="shared" si="7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45" x14ac:dyDescent="0.2">
      <c r="A73" s="38">
        <v>56</v>
      </c>
      <c r="B73" s="39"/>
      <c r="C73" s="94" t="s">
        <v>349</v>
      </c>
      <c r="D73" s="25" t="s">
        <v>84</v>
      </c>
      <c r="E73" s="99">
        <v>137</v>
      </c>
      <c r="F73" s="66"/>
      <c r="G73" s="63"/>
      <c r="H73" s="47">
        <f t="shared" si="7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45" x14ac:dyDescent="0.2">
      <c r="A74" s="38">
        <v>57</v>
      </c>
      <c r="B74" s="39"/>
      <c r="C74" s="94" t="s">
        <v>350</v>
      </c>
      <c r="D74" s="25" t="s">
        <v>84</v>
      </c>
      <c r="E74" s="99">
        <v>247</v>
      </c>
      <c r="F74" s="66"/>
      <c r="G74" s="63"/>
      <c r="H74" s="47">
        <f t="shared" si="7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45" x14ac:dyDescent="0.2">
      <c r="A75" s="38">
        <v>58</v>
      </c>
      <c r="B75" s="39"/>
      <c r="C75" s="94" t="s">
        <v>351</v>
      </c>
      <c r="D75" s="25" t="s">
        <v>84</v>
      </c>
      <c r="E75" s="99">
        <v>80</v>
      </c>
      <c r="F75" s="66"/>
      <c r="G75" s="63"/>
      <c r="H75" s="47">
        <f t="shared" si="7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45" x14ac:dyDescent="0.2">
      <c r="A76" s="38">
        <v>59</v>
      </c>
      <c r="B76" s="39"/>
      <c r="C76" s="94" t="s">
        <v>352</v>
      </c>
      <c r="D76" s="25" t="s">
        <v>84</v>
      </c>
      <c r="E76" s="99">
        <v>59</v>
      </c>
      <c r="F76" s="66"/>
      <c r="G76" s="63"/>
      <c r="H76" s="47">
        <f t="shared" si="7"/>
        <v>0</v>
      </c>
      <c r="I76" s="63"/>
      <c r="J76" s="63"/>
      <c r="K76" s="48">
        <f t="shared" ref="K76:K105" si="8">SUM(H76:J76)</f>
        <v>0</v>
      </c>
      <c r="L76" s="49">
        <f t="shared" ref="L76:L105" si="9">ROUND(E76*F76,2)</f>
        <v>0</v>
      </c>
      <c r="M76" s="47">
        <f t="shared" ref="M76:M105" si="10">ROUND(H76*E76,2)</f>
        <v>0</v>
      </c>
      <c r="N76" s="47">
        <f t="shared" ref="N76:N105" si="11">ROUND(I76*E76,2)</f>
        <v>0</v>
      </c>
      <c r="O76" s="47">
        <f t="shared" ref="O76:O105" si="12">ROUND(J76*E76,2)</f>
        <v>0</v>
      </c>
      <c r="P76" s="48">
        <f t="shared" ref="P76:P105" si="13">SUM(M76:O76)</f>
        <v>0</v>
      </c>
    </row>
    <row r="77" spans="1:16" ht="45" x14ac:dyDescent="0.2">
      <c r="A77" s="38">
        <v>60</v>
      </c>
      <c r="B77" s="39"/>
      <c r="C77" s="94" t="s">
        <v>353</v>
      </c>
      <c r="D77" s="25" t="s">
        <v>84</v>
      </c>
      <c r="E77" s="99">
        <v>22</v>
      </c>
      <c r="F77" s="66"/>
      <c r="G77" s="63"/>
      <c r="H77" s="47">
        <f t="shared" si="7"/>
        <v>0</v>
      </c>
      <c r="I77" s="63"/>
      <c r="J77" s="63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ht="45" x14ac:dyDescent="0.2">
      <c r="A78" s="38">
        <v>61</v>
      </c>
      <c r="B78" s="39"/>
      <c r="C78" s="94" t="s">
        <v>354</v>
      </c>
      <c r="D78" s="25" t="s">
        <v>84</v>
      </c>
      <c r="E78" s="99">
        <v>2</v>
      </c>
      <c r="F78" s="66"/>
      <c r="G78" s="63"/>
      <c r="H78" s="47">
        <f t="shared" si="7"/>
        <v>0</v>
      </c>
      <c r="I78" s="63"/>
      <c r="J78" s="63"/>
      <c r="K78" s="48">
        <f t="shared" si="8"/>
        <v>0</v>
      </c>
      <c r="L78" s="49">
        <f t="shared" si="9"/>
        <v>0</v>
      </c>
      <c r="M78" s="47">
        <f t="shared" si="10"/>
        <v>0</v>
      </c>
      <c r="N78" s="47">
        <f t="shared" si="11"/>
        <v>0</v>
      </c>
      <c r="O78" s="47">
        <f t="shared" si="12"/>
        <v>0</v>
      </c>
      <c r="P78" s="48">
        <f t="shared" si="13"/>
        <v>0</v>
      </c>
    </row>
    <row r="79" spans="1:16" x14ac:dyDescent="0.2">
      <c r="A79" s="38">
        <v>62</v>
      </c>
      <c r="B79" s="39"/>
      <c r="C79" s="94" t="s">
        <v>355</v>
      </c>
      <c r="D79" s="25" t="s">
        <v>96</v>
      </c>
      <c r="E79" s="99">
        <v>1</v>
      </c>
      <c r="F79" s="66"/>
      <c r="G79" s="63"/>
      <c r="H79" s="47">
        <f t="shared" si="7"/>
        <v>0</v>
      </c>
      <c r="I79" s="63"/>
      <c r="J79" s="63"/>
      <c r="K79" s="48">
        <f t="shared" si="8"/>
        <v>0</v>
      </c>
      <c r="L79" s="49">
        <f t="shared" si="9"/>
        <v>0</v>
      </c>
      <c r="M79" s="47">
        <f t="shared" si="10"/>
        <v>0</v>
      </c>
      <c r="N79" s="47">
        <f t="shared" si="11"/>
        <v>0</v>
      </c>
      <c r="O79" s="47">
        <f t="shared" si="12"/>
        <v>0</v>
      </c>
      <c r="P79" s="48">
        <f t="shared" si="13"/>
        <v>0</v>
      </c>
    </row>
    <row r="80" spans="1:16" x14ac:dyDescent="0.2">
      <c r="A80" s="38">
        <v>63</v>
      </c>
      <c r="B80" s="39"/>
      <c r="C80" s="94" t="s">
        <v>356</v>
      </c>
      <c r="D80" s="25" t="s">
        <v>90</v>
      </c>
      <c r="E80" s="99">
        <v>1</v>
      </c>
      <c r="F80" s="66"/>
      <c r="G80" s="63"/>
      <c r="H80" s="47">
        <f t="shared" si="7"/>
        <v>0</v>
      </c>
      <c r="I80" s="63"/>
      <c r="J80" s="63"/>
      <c r="K80" s="48">
        <f t="shared" si="8"/>
        <v>0</v>
      </c>
      <c r="L80" s="49">
        <f t="shared" si="9"/>
        <v>0</v>
      </c>
      <c r="M80" s="47">
        <f t="shared" si="10"/>
        <v>0</v>
      </c>
      <c r="N80" s="47">
        <f t="shared" si="11"/>
        <v>0</v>
      </c>
      <c r="O80" s="47">
        <f t="shared" si="12"/>
        <v>0</v>
      </c>
      <c r="P80" s="48">
        <f t="shared" si="13"/>
        <v>0</v>
      </c>
    </row>
    <row r="81" spans="1:16" ht="22.5" x14ac:dyDescent="0.2">
      <c r="A81" s="38">
        <v>64</v>
      </c>
      <c r="B81" s="39"/>
      <c r="C81" s="94" t="s">
        <v>357</v>
      </c>
      <c r="D81" s="25" t="s">
        <v>90</v>
      </c>
      <c r="E81" s="99">
        <v>90</v>
      </c>
      <c r="F81" s="66"/>
      <c r="G81" s="63"/>
      <c r="H81" s="47">
        <f t="shared" si="7"/>
        <v>0</v>
      </c>
      <c r="I81" s="63"/>
      <c r="J81" s="63"/>
      <c r="K81" s="48">
        <f t="shared" si="8"/>
        <v>0</v>
      </c>
      <c r="L81" s="49">
        <f t="shared" si="9"/>
        <v>0</v>
      </c>
      <c r="M81" s="47">
        <f t="shared" si="10"/>
        <v>0</v>
      </c>
      <c r="N81" s="47">
        <f t="shared" si="11"/>
        <v>0</v>
      </c>
      <c r="O81" s="47">
        <f t="shared" si="12"/>
        <v>0</v>
      </c>
      <c r="P81" s="48">
        <f t="shared" si="13"/>
        <v>0</v>
      </c>
    </row>
    <row r="82" spans="1:16" x14ac:dyDescent="0.2">
      <c r="A82" s="95">
        <v>3</v>
      </c>
      <c r="B82" s="96"/>
      <c r="C82" s="97" t="s">
        <v>358</v>
      </c>
      <c r="D82" s="25"/>
      <c r="E82" s="99"/>
      <c r="F82" s="66"/>
      <c r="G82" s="63"/>
      <c r="H82" s="47"/>
      <c r="I82" s="63"/>
      <c r="J82" s="63"/>
      <c r="K82" s="48">
        <f t="shared" si="8"/>
        <v>0</v>
      </c>
      <c r="L82" s="49">
        <f t="shared" si="9"/>
        <v>0</v>
      </c>
      <c r="M82" s="47">
        <f t="shared" si="10"/>
        <v>0</v>
      </c>
      <c r="N82" s="47">
        <f t="shared" si="11"/>
        <v>0</v>
      </c>
      <c r="O82" s="47">
        <f t="shared" si="12"/>
        <v>0</v>
      </c>
      <c r="P82" s="48">
        <f t="shared" si="13"/>
        <v>0</v>
      </c>
    </row>
    <row r="83" spans="1:16" ht="22.5" x14ac:dyDescent="0.2">
      <c r="A83" s="38">
        <v>1</v>
      </c>
      <c r="B83" s="39"/>
      <c r="C83" s="94" t="s">
        <v>359</v>
      </c>
      <c r="D83" s="25" t="s">
        <v>84</v>
      </c>
      <c r="E83" s="99">
        <v>570</v>
      </c>
      <c r="F83" s="66"/>
      <c r="G83" s="63"/>
      <c r="H83" s="47">
        <f t="shared" ref="H83:H91" si="14">ROUND(F83*G83,2)</f>
        <v>0</v>
      </c>
      <c r="I83" s="63"/>
      <c r="J83" s="63"/>
      <c r="K83" s="48">
        <f t="shared" si="8"/>
        <v>0</v>
      </c>
      <c r="L83" s="49">
        <f t="shared" si="9"/>
        <v>0</v>
      </c>
      <c r="M83" s="47">
        <f t="shared" si="10"/>
        <v>0</v>
      </c>
      <c r="N83" s="47">
        <f t="shared" si="11"/>
        <v>0</v>
      </c>
      <c r="O83" s="47">
        <f t="shared" si="12"/>
        <v>0</v>
      </c>
      <c r="P83" s="48">
        <f t="shared" si="13"/>
        <v>0</v>
      </c>
    </row>
    <row r="84" spans="1:16" x14ac:dyDescent="0.2">
      <c r="A84" s="38">
        <v>2</v>
      </c>
      <c r="B84" s="39"/>
      <c r="C84" s="94" t="s">
        <v>360</v>
      </c>
      <c r="D84" s="25" t="s">
        <v>96</v>
      </c>
      <c r="E84" s="99">
        <v>72</v>
      </c>
      <c r="F84" s="66"/>
      <c r="G84" s="63"/>
      <c r="H84" s="47">
        <f t="shared" si="14"/>
        <v>0</v>
      </c>
      <c r="I84" s="63"/>
      <c r="J84" s="63"/>
      <c r="K84" s="48">
        <f t="shared" si="8"/>
        <v>0</v>
      </c>
      <c r="L84" s="49">
        <f t="shared" si="9"/>
        <v>0</v>
      </c>
      <c r="M84" s="47">
        <f t="shared" si="10"/>
        <v>0</v>
      </c>
      <c r="N84" s="47">
        <f t="shared" si="11"/>
        <v>0</v>
      </c>
      <c r="O84" s="47">
        <f t="shared" si="12"/>
        <v>0</v>
      </c>
      <c r="P84" s="48">
        <f t="shared" si="13"/>
        <v>0</v>
      </c>
    </row>
    <row r="85" spans="1:16" x14ac:dyDescent="0.2">
      <c r="A85" s="38">
        <v>3</v>
      </c>
      <c r="B85" s="39"/>
      <c r="C85" s="94" t="s">
        <v>361</v>
      </c>
      <c r="D85" s="25" t="s">
        <v>96</v>
      </c>
      <c r="E85" s="99">
        <v>102</v>
      </c>
      <c r="F85" s="66"/>
      <c r="G85" s="63"/>
      <c r="H85" s="47">
        <f t="shared" si="14"/>
        <v>0</v>
      </c>
      <c r="I85" s="63"/>
      <c r="J85" s="63"/>
      <c r="K85" s="48">
        <f t="shared" si="8"/>
        <v>0</v>
      </c>
      <c r="L85" s="49">
        <f t="shared" si="9"/>
        <v>0</v>
      </c>
      <c r="M85" s="47">
        <f t="shared" si="10"/>
        <v>0</v>
      </c>
      <c r="N85" s="47">
        <f t="shared" si="11"/>
        <v>0</v>
      </c>
      <c r="O85" s="47">
        <f t="shared" si="12"/>
        <v>0</v>
      </c>
      <c r="P85" s="48">
        <f t="shared" si="13"/>
        <v>0</v>
      </c>
    </row>
    <row r="86" spans="1:16" x14ac:dyDescent="0.2">
      <c r="A86" s="38">
        <v>4</v>
      </c>
      <c r="B86" s="39"/>
      <c r="C86" s="94" t="s">
        <v>362</v>
      </c>
      <c r="D86" s="25" t="s">
        <v>96</v>
      </c>
      <c r="E86" s="99">
        <v>0</v>
      </c>
      <c r="F86" s="66"/>
      <c r="G86" s="63"/>
      <c r="H86" s="47">
        <f t="shared" si="14"/>
        <v>0</v>
      </c>
      <c r="I86" s="63"/>
      <c r="J86" s="63"/>
      <c r="K86" s="48">
        <f t="shared" si="8"/>
        <v>0</v>
      </c>
      <c r="L86" s="49">
        <f t="shared" si="9"/>
        <v>0</v>
      </c>
      <c r="M86" s="47">
        <f t="shared" si="10"/>
        <v>0</v>
      </c>
      <c r="N86" s="47">
        <f t="shared" si="11"/>
        <v>0</v>
      </c>
      <c r="O86" s="47">
        <f t="shared" si="12"/>
        <v>0</v>
      </c>
      <c r="P86" s="48">
        <f t="shared" si="13"/>
        <v>0</v>
      </c>
    </row>
    <row r="87" spans="1:16" x14ac:dyDescent="0.2">
      <c r="A87" s="38">
        <v>5</v>
      </c>
      <c r="B87" s="39"/>
      <c r="C87" s="94" t="s">
        <v>363</v>
      </c>
      <c r="D87" s="25" t="s">
        <v>96</v>
      </c>
      <c r="E87" s="99">
        <v>60</v>
      </c>
      <c r="F87" s="66"/>
      <c r="G87" s="63"/>
      <c r="H87" s="47">
        <f t="shared" si="14"/>
        <v>0</v>
      </c>
      <c r="I87" s="63"/>
      <c r="J87" s="63"/>
      <c r="K87" s="48">
        <f t="shared" si="8"/>
        <v>0</v>
      </c>
      <c r="L87" s="49">
        <f t="shared" si="9"/>
        <v>0</v>
      </c>
      <c r="M87" s="47">
        <f t="shared" si="10"/>
        <v>0</v>
      </c>
      <c r="N87" s="47">
        <f t="shared" si="11"/>
        <v>0</v>
      </c>
      <c r="O87" s="47">
        <f t="shared" si="12"/>
        <v>0</v>
      </c>
      <c r="P87" s="48">
        <f t="shared" si="13"/>
        <v>0</v>
      </c>
    </row>
    <row r="88" spans="1:16" ht="22.5" x14ac:dyDescent="0.2">
      <c r="A88" s="38">
        <v>6</v>
      </c>
      <c r="B88" s="39"/>
      <c r="C88" s="94" t="s">
        <v>364</v>
      </c>
      <c r="D88" s="25" t="s">
        <v>84</v>
      </c>
      <c r="E88" s="99">
        <v>570</v>
      </c>
      <c r="F88" s="66"/>
      <c r="G88" s="63"/>
      <c r="H88" s="47">
        <f t="shared" si="14"/>
        <v>0</v>
      </c>
      <c r="I88" s="63"/>
      <c r="J88" s="63"/>
      <c r="K88" s="48">
        <f t="shared" si="8"/>
        <v>0</v>
      </c>
      <c r="L88" s="49">
        <f t="shared" si="9"/>
        <v>0</v>
      </c>
      <c r="M88" s="47">
        <f t="shared" si="10"/>
        <v>0</v>
      </c>
      <c r="N88" s="47">
        <f t="shared" si="11"/>
        <v>0</v>
      </c>
      <c r="O88" s="47">
        <f t="shared" si="12"/>
        <v>0</v>
      </c>
      <c r="P88" s="48">
        <f t="shared" si="13"/>
        <v>0</v>
      </c>
    </row>
    <row r="89" spans="1:16" ht="22.5" customHeight="1" x14ac:dyDescent="0.2">
      <c r="A89" s="38">
        <v>7</v>
      </c>
      <c r="B89" s="39"/>
      <c r="C89" s="94" t="s">
        <v>365</v>
      </c>
      <c r="D89" s="25" t="s">
        <v>96</v>
      </c>
      <c r="E89" s="99">
        <v>108</v>
      </c>
      <c r="F89" s="66"/>
      <c r="G89" s="63"/>
      <c r="H89" s="47">
        <f t="shared" si="14"/>
        <v>0</v>
      </c>
      <c r="I89" s="63"/>
      <c r="J89" s="63"/>
      <c r="K89" s="48">
        <f t="shared" si="8"/>
        <v>0</v>
      </c>
      <c r="L89" s="49">
        <f t="shared" si="9"/>
        <v>0</v>
      </c>
      <c r="M89" s="47">
        <f t="shared" si="10"/>
        <v>0</v>
      </c>
      <c r="N89" s="47">
        <f t="shared" si="11"/>
        <v>0</v>
      </c>
      <c r="O89" s="47">
        <f t="shared" si="12"/>
        <v>0</v>
      </c>
      <c r="P89" s="48">
        <f t="shared" si="13"/>
        <v>0</v>
      </c>
    </row>
    <row r="90" spans="1:16" ht="33.75" x14ac:dyDescent="0.2">
      <c r="A90" s="38">
        <v>8</v>
      </c>
      <c r="B90" s="39"/>
      <c r="C90" s="94" t="s">
        <v>366</v>
      </c>
      <c r="D90" s="25" t="s">
        <v>367</v>
      </c>
      <c r="E90" s="99">
        <v>6</v>
      </c>
      <c r="F90" s="66"/>
      <c r="G90" s="63"/>
      <c r="H90" s="47">
        <f t="shared" si="14"/>
        <v>0</v>
      </c>
      <c r="I90" s="63"/>
      <c r="J90" s="63"/>
      <c r="K90" s="48">
        <f t="shared" si="8"/>
        <v>0</v>
      </c>
      <c r="L90" s="49">
        <f t="shared" si="9"/>
        <v>0</v>
      </c>
      <c r="M90" s="47">
        <f t="shared" si="10"/>
        <v>0</v>
      </c>
      <c r="N90" s="47">
        <f t="shared" si="11"/>
        <v>0</v>
      </c>
      <c r="O90" s="47">
        <f t="shared" si="12"/>
        <v>0</v>
      </c>
      <c r="P90" s="48">
        <f t="shared" si="13"/>
        <v>0</v>
      </c>
    </row>
    <row r="91" spans="1:16" x14ac:dyDescent="0.2">
      <c r="A91" s="38">
        <v>9</v>
      </c>
      <c r="B91" s="39"/>
      <c r="C91" s="94" t="s">
        <v>368</v>
      </c>
      <c r="D91" s="25" t="s">
        <v>84</v>
      </c>
      <c r="E91" s="99">
        <v>40</v>
      </c>
      <c r="F91" s="66"/>
      <c r="G91" s="63"/>
      <c r="H91" s="47">
        <f t="shared" si="14"/>
        <v>0</v>
      </c>
      <c r="I91" s="63"/>
      <c r="J91" s="63"/>
      <c r="K91" s="48">
        <f t="shared" si="8"/>
        <v>0</v>
      </c>
      <c r="L91" s="49">
        <f t="shared" si="9"/>
        <v>0</v>
      </c>
      <c r="M91" s="47">
        <f t="shared" si="10"/>
        <v>0</v>
      </c>
      <c r="N91" s="47">
        <f t="shared" si="11"/>
        <v>0</v>
      </c>
      <c r="O91" s="47">
        <f t="shared" si="12"/>
        <v>0</v>
      </c>
      <c r="P91" s="48">
        <f t="shared" si="13"/>
        <v>0</v>
      </c>
    </row>
    <row r="92" spans="1:16" x14ac:dyDescent="0.2">
      <c r="A92" s="95">
        <v>4</v>
      </c>
      <c r="B92" s="96"/>
      <c r="C92" s="97" t="s">
        <v>369</v>
      </c>
      <c r="D92" s="25"/>
      <c r="E92" s="99"/>
      <c r="F92" s="66"/>
      <c r="G92" s="63"/>
      <c r="H92" s="47"/>
      <c r="I92" s="63"/>
      <c r="J92" s="63"/>
      <c r="K92" s="48">
        <f t="shared" si="8"/>
        <v>0</v>
      </c>
      <c r="L92" s="49">
        <f t="shared" si="9"/>
        <v>0</v>
      </c>
      <c r="M92" s="47">
        <f t="shared" si="10"/>
        <v>0</v>
      </c>
      <c r="N92" s="47">
        <f t="shared" si="11"/>
        <v>0</v>
      </c>
      <c r="O92" s="47">
        <f t="shared" si="12"/>
        <v>0</v>
      </c>
      <c r="P92" s="48">
        <f t="shared" si="13"/>
        <v>0</v>
      </c>
    </row>
    <row r="93" spans="1:16" x14ac:dyDescent="0.2">
      <c r="A93" s="38">
        <v>1</v>
      </c>
      <c r="B93" s="39"/>
      <c r="C93" s="94" t="s">
        <v>370</v>
      </c>
      <c r="D93" s="25" t="s">
        <v>96</v>
      </c>
      <c r="E93" s="99">
        <v>6</v>
      </c>
      <c r="F93" s="66"/>
      <c r="G93" s="63"/>
      <c r="H93" s="47">
        <f t="shared" ref="H93" si="15">ROUND(F93*G93,2)</f>
        <v>0</v>
      </c>
      <c r="I93" s="63"/>
      <c r="J93" s="63"/>
      <c r="K93" s="48">
        <f t="shared" si="8"/>
        <v>0</v>
      </c>
      <c r="L93" s="49">
        <f t="shared" si="9"/>
        <v>0</v>
      </c>
      <c r="M93" s="47">
        <f t="shared" si="10"/>
        <v>0</v>
      </c>
      <c r="N93" s="47">
        <f t="shared" si="11"/>
        <v>0</v>
      </c>
      <c r="O93" s="47">
        <f t="shared" si="12"/>
        <v>0</v>
      </c>
      <c r="P93" s="48">
        <f t="shared" si="13"/>
        <v>0</v>
      </c>
    </row>
    <row r="94" spans="1:16" x14ac:dyDescent="0.2">
      <c r="A94" s="95">
        <v>5</v>
      </c>
      <c r="B94" s="96"/>
      <c r="C94" s="97" t="s">
        <v>371</v>
      </c>
      <c r="D94" s="25"/>
      <c r="E94" s="99"/>
      <c r="F94" s="66"/>
      <c r="G94" s="63"/>
      <c r="H94" s="47"/>
      <c r="I94" s="63"/>
      <c r="J94" s="63"/>
      <c r="K94" s="48">
        <f t="shared" si="8"/>
        <v>0</v>
      </c>
      <c r="L94" s="49">
        <f t="shared" si="9"/>
        <v>0</v>
      </c>
      <c r="M94" s="47">
        <f t="shared" si="10"/>
        <v>0</v>
      </c>
      <c r="N94" s="47">
        <f t="shared" si="11"/>
        <v>0</v>
      </c>
      <c r="O94" s="47">
        <f t="shared" si="12"/>
        <v>0</v>
      </c>
      <c r="P94" s="48">
        <f t="shared" si="13"/>
        <v>0</v>
      </c>
    </row>
    <row r="95" spans="1:16" x14ac:dyDescent="0.2">
      <c r="A95" s="38">
        <v>1</v>
      </c>
      <c r="B95" s="39"/>
      <c r="C95" s="94" t="s">
        <v>372</v>
      </c>
      <c r="D95" s="25" t="s">
        <v>70</v>
      </c>
      <c r="E95" s="99">
        <v>1</v>
      </c>
      <c r="F95" s="66"/>
      <c r="G95" s="63"/>
      <c r="H95" s="47">
        <f t="shared" ref="H95:H103" si="16">ROUND(F95*G95,2)</f>
        <v>0</v>
      </c>
      <c r="I95" s="63"/>
      <c r="J95" s="63"/>
      <c r="K95" s="48">
        <f t="shared" si="8"/>
        <v>0</v>
      </c>
      <c r="L95" s="49">
        <f t="shared" si="9"/>
        <v>0</v>
      </c>
      <c r="M95" s="47">
        <f t="shared" si="10"/>
        <v>0</v>
      </c>
      <c r="N95" s="47">
        <f t="shared" si="11"/>
        <v>0</v>
      </c>
      <c r="O95" s="47">
        <f t="shared" si="12"/>
        <v>0</v>
      </c>
      <c r="P95" s="48">
        <f t="shared" si="13"/>
        <v>0</v>
      </c>
    </row>
    <row r="96" spans="1:16" x14ac:dyDescent="0.2">
      <c r="A96" s="38">
        <v>2</v>
      </c>
      <c r="B96" s="39"/>
      <c r="C96" s="94" t="s">
        <v>373</v>
      </c>
      <c r="D96" s="25" t="s">
        <v>70</v>
      </c>
      <c r="E96" s="99">
        <v>1</v>
      </c>
      <c r="F96" s="66"/>
      <c r="G96" s="63"/>
      <c r="H96" s="47">
        <f t="shared" si="16"/>
        <v>0</v>
      </c>
      <c r="I96" s="63"/>
      <c r="J96" s="63"/>
      <c r="K96" s="48">
        <f t="shared" si="8"/>
        <v>0</v>
      </c>
      <c r="L96" s="49">
        <f t="shared" si="9"/>
        <v>0</v>
      </c>
      <c r="M96" s="47">
        <f t="shared" si="10"/>
        <v>0</v>
      </c>
      <c r="N96" s="47">
        <f t="shared" si="11"/>
        <v>0</v>
      </c>
      <c r="O96" s="47">
        <f t="shared" si="12"/>
        <v>0</v>
      </c>
      <c r="P96" s="48">
        <f t="shared" si="13"/>
        <v>0</v>
      </c>
    </row>
    <row r="97" spans="1:16" x14ac:dyDescent="0.2">
      <c r="A97" s="38">
        <v>3</v>
      </c>
      <c r="B97" s="39"/>
      <c r="C97" s="94" t="s">
        <v>374</v>
      </c>
      <c r="D97" s="25" t="s">
        <v>70</v>
      </c>
      <c r="E97" s="99">
        <v>1</v>
      </c>
      <c r="F97" s="66"/>
      <c r="G97" s="63"/>
      <c r="H97" s="47">
        <f t="shared" si="16"/>
        <v>0</v>
      </c>
      <c r="I97" s="63"/>
      <c r="J97" s="63"/>
      <c r="K97" s="48">
        <f t="shared" si="8"/>
        <v>0</v>
      </c>
      <c r="L97" s="49">
        <f t="shared" si="9"/>
        <v>0</v>
      </c>
      <c r="M97" s="47">
        <f t="shared" si="10"/>
        <v>0</v>
      </c>
      <c r="N97" s="47">
        <f t="shared" si="11"/>
        <v>0</v>
      </c>
      <c r="O97" s="47">
        <f t="shared" si="12"/>
        <v>0</v>
      </c>
      <c r="P97" s="48">
        <f t="shared" si="13"/>
        <v>0</v>
      </c>
    </row>
    <row r="98" spans="1:16" x14ac:dyDescent="0.2">
      <c r="A98" s="38">
        <v>4</v>
      </c>
      <c r="B98" s="39"/>
      <c r="C98" s="94" t="s">
        <v>375</v>
      </c>
      <c r="D98" s="25" t="s">
        <v>70</v>
      </c>
      <c r="E98" s="99">
        <v>1</v>
      </c>
      <c r="F98" s="66"/>
      <c r="G98" s="63"/>
      <c r="H98" s="47">
        <f t="shared" si="16"/>
        <v>0</v>
      </c>
      <c r="I98" s="63"/>
      <c r="J98" s="63"/>
      <c r="K98" s="48">
        <f t="shared" si="8"/>
        <v>0</v>
      </c>
      <c r="L98" s="49">
        <f t="shared" si="9"/>
        <v>0</v>
      </c>
      <c r="M98" s="47">
        <f t="shared" si="10"/>
        <v>0</v>
      </c>
      <c r="N98" s="47">
        <f t="shared" si="11"/>
        <v>0</v>
      </c>
      <c r="O98" s="47">
        <f t="shared" si="12"/>
        <v>0</v>
      </c>
      <c r="P98" s="48">
        <f t="shared" si="13"/>
        <v>0</v>
      </c>
    </row>
    <row r="99" spans="1:16" ht="45" x14ac:dyDescent="0.2">
      <c r="A99" s="38">
        <v>5</v>
      </c>
      <c r="B99" s="39"/>
      <c r="C99" s="94" t="s">
        <v>376</v>
      </c>
      <c r="D99" s="25" t="s">
        <v>70</v>
      </c>
      <c r="E99" s="99">
        <v>1</v>
      </c>
      <c r="F99" s="66"/>
      <c r="G99" s="63"/>
      <c r="H99" s="47">
        <f t="shared" si="16"/>
        <v>0</v>
      </c>
      <c r="I99" s="63"/>
      <c r="J99" s="63"/>
      <c r="K99" s="48">
        <f t="shared" si="8"/>
        <v>0</v>
      </c>
      <c r="L99" s="49">
        <f t="shared" si="9"/>
        <v>0</v>
      </c>
      <c r="M99" s="47">
        <f t="shared" si="10"/>
        <v>0</v>
      </c>
      <c r="N99" s="47">
        <f t="shared" si="11"/>
        <v>0</v>
      </c>
      <c r="O99" s="47">
        <f t="shared" si="12"/>
        <v>0</v>
      </c>
      <c r="P99" s="48">
        <f t="shared" si="13"/>
        <v>0</v>
      </c>
    </row>
    <row r="100" spans="1:16" ht="45" x14ac:dyDescent="0.2">
      <c r="A100" s="38">
        <v>6</v>
      </c>
      <c r="B100" s="39"/>
      <c r="C100" s="94" t="s">
        <v>377</v>
      </c>
      <c r="D100" s="25" t="s">
        <v>70</v>
      </c>
      <c r="E100" s="99">
        <v>90</v>
      </c>
      <c r="F100" s="66"/>
      <c r="G100" s="63"/>
      <c r="H100" s="47">
        <f t="shared" si="16"/>
        <v>0</v>
      </c>
      <c r="I100" s="63"/>
      <c r="J100" s="63"/>
      <c r="K100" s="48">
        <f t="shared" si="8"/>
        <v>0</v>
      </c>
      <c r="L100" s="49">
        <f t="shared" si="9"/>
        <v>0</v>
      </c>
      <c r="M100" s="47">
        <f t="shared" si="10"/>
        <v>0</v>
      </c>
      <c r="N100" s="47">
        <f t="shared" si="11"/>
        <v>0</v>
      </c>
      <c r="O100" s="47">
        <f t="shared" si="12"/>
        <v>0</v>
      </c>
      <c r="P100" s="48">
        <f t="shared" si="13"/>
        <v>0</v>
      </c>
    </row>
    <row r="101" spans="1:16" ht="56.25" x14ac:dyDescent="0.2">
      <c r="A101" s="38">
        <v>7</v>
      </c>
      <c r="B101" s="39"/>
      <c r="C101" s="94" t="s">
        <v>378</v>
      </c>
      <c r="D101" s="25" t="s">
        <v>205</v>
      </c>
      <c r="E101" s="99">
        <v>108</v>
      </c>
      <c r="F101" s="66"/>
      <c r="G101" s="63"/>
      <c r="H101" s="47">
        <f t="shared" si="16"/>
        <v>0</v>
      </c>
      <c r="I101" s="63"/>
      <c r="J101" s="63"/>
      <c r="K101" s="48">
        <f t="shared" si="8"/>
        <v>0</v>
      </c>
      <c r="L101" s="49">
        <f t="shared" si="9"/>
        <v>0</v>
      </c>
      <c r="M101" s="47">
        <f t="shared" si="10"/>
        <v>0</v>
      </c>
      <c r="N101" s="47">
        <f t="shared" si="11"/>
        <v>0</v>
      </c>
      <c r="O101" s="47">
        <f t="shared" si="12"/>
        <v>0</v>
      </c>
      <c r="P101" s="48">
        <f t="shared" si="13"/>
        <v>0</v>
      </c>
    </row>
    <row r="102" spans="1:16" x14ac:dyDescent="0.2">
      <c r="A102" s="38">
        <v>8</v>
      </c>
      <c r="B102" s="39"/>
      <c r="C102" s="94" t="s">
        <v>379</v>
      </c>
      <c r="D102" s="25" t="s">
        <v>380</v>
      </c>
      <c r="E102" s="99">
        <v>1</v>
      </c>
      <c r="F102" s="66"/>
      <c r="G102" s="63"/>
      <c r="H102" s="47">
        <f t="shared" si="16"/>
        <v>0</v>
      </c>
      <c r="I102" s="63"/>
      <c r="J102" s="63"/>
      <c r="K102" s="48">
        <f t="shared" si="8"/>
        <v>0</v>
      </c>
      <c r="L102" s="49">
        <f t="shared" si="9"/>
        <v>0</v>
      </c>
      <c r="M102" s="47">
        <f t="shared" si="10"/>
        <v>0</v>
      </c>
      <c r="N102" s="47">
        <f t="shared" si="11"/>
        <v>0</v>
      </c>
      <c r="O102" s="47">
        <f t="shared" si="12"/>
        <v>0</v>
      </c>
      <c r="P102" s="48">
        <f t="shared" si="13"/>
        <v>0</v>
      </c>
    </row>
    <row r="103" spans="1:16" x14ac:dyDescent="0.2">
      <c r="A103" s="38">
        <v>9</v>
      </c>
      <c r="B103" s="39"/>
      <c r="C103" s="94" t="s">
        <v>381</v>
      </c>
      <c r="D103" s="25" t="s">
        <v>380</v>
      </c>
      <c r="E103" s="99">
        <v>1</v>
      </c>
      <c r="F103" s="66"/>
      <c r="G103" s="63"/>
      <c r="H103" s="47">
        <f t="shared" si="16"/>
        <v>0</v>
      </c>
      <c r="I103" s="63"/>
      <c r="J103" s="63"/>
      <c r="K103" s="48">
        <f t="shared" si="8"/>
        <v>0</v>
      </c>
      <c r="L103" s="49">
        <f t="shared" si="9"/>
        <v>0</v>
      </c>
      <c r="M103" s="47">
        <f t="shared" si="10"/>
        <v>0</v>
      </c>
      <c r="N103" s="47">
        <f t="shared" si="11"/>
        <v>0</v>
      </c>
      <c r="O103" s="47">
        <f t="shared" si="12"/>
        <v>0</v>
      </c>
      <c r="P103" s="48">
        <f t="shared" si="13"/>
        <v>0</v>
      </c>
    </row>
    <row r="104" spans="1:16" x14ac:dyDescent="0.2">
      <c r="A104" s="95">
        <v>6</v>
      </c>
      <c r="B104" s="96"/>
      <c r="C104" s="97" t="s">
        <v>207</v>
      </c>
      <c r="D104" s="25"/>
      <c r="E104" s="99"/>
      <c r="F104" s="66"/>
      <c r="G104" s="63"/>
      <c r="H104" s="47"/>
      <c r="I104" s="63"/>
      <c r="J104" s="63"/>
      <c r="K104" s="48">
        <f t="shared" si="8"/>
        <v>0</v>
      </c>
      <c r="L104" s="49">
        <f t="shared" si="9"/>
        <v>0</v>
      </c>
      <c r="M104" s="47">
        <f t="shared" si="10"/>
        <v>0</v>
      </c>
      <c r="N104" s="47">
        <f t="shared" si="11"/>
        <v>0</v>
      </c>
      <c r="O104" s="47">
        <f t="shared" si="12"/>
        <v>0</v>
      </c>
      <c r="P104" s="48">
        <f t="shared" si="13"/>
        <v>0</v>
      </c>
    </row>
    <row r="105" spans="1:16" ht="12" thickBot="1" x14ac:dyDescent="0.25">
      <c r="A105" s="38">
        <v>1</v>
      </c>
      <c r="B105" s="39"/>
      <c r="C105" s="94" t="s">
        <v>382</v>
      </c>
      <c r="D105" s="25" t="s">
        <v>70</v>
      </c>
      <c r="E105" s="99">
        <v>1</v>
      </c>
      <c r="F105" s="66"/>
      <c r="G105" s="63"/>
      <c r="H105" s="47">
        <f t="shared" ref="H105" si="17">ROUND(F105*G105,2)</f>
        <v>0</v>
      </c>
      <c r="I105" s="63"/>
      <c r="J105" s="63"/>
      <c r="K105" s="48">
        <f t="shared" si="8"/>
        <v>0</v>
      </c>
      <c r="L105" s="49">
        <f t="shared" si="9"/>
        <v>0</v>
      </c>
      <c r="M105" s="47">
        <f t="shared" si="10"/>
        <v>0</v>
      </c>
      <c r="N105" s="47">
        <f t="shared" si="11"/>
        <v>0</v>
      </c>
      <c r="O105" s="47">
        <f t="shared" si="12"/>
        <v>0</v>
      </c>
      <c r="P105" s="48">
        <f t="shared" si="13"/>
        <v>0</v>
      </c>
    </row>
    <row r="106" spans="1:16" ht="12" customHeight="1" thickBot="1" x14ac:dyDescent="0.25">
      <c r="A106" s="156" t="s">
        <v>493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8"/>
      <c r="L106" s="67">
        <f>SUM(L14:L105)</f>
        <v>0</v>
      </c>
      <c r="M106" s="68">
        <f>SUM(M14:M105)</f>
        <v>0</v>
      </c>
      <c r="N106" s="68">
        <f>SUM(N14:N105)</f>
        <v>0</v>
      </c>
      <c r="O106" s="68">
        <f>SUM(O14:O105)</f>
        <v>0</v>
      </c>
      <c r="P106" s="69">
        <f>SUM(P14:P105)</f>
        <v>0</v>
      </c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" t="s">
        <v>14</v>
      </c>
      <c r="B109" s="17"/>
      <c r="C109" s="155">
        <f>'Kops a'!C34:H34</f>
        <v>0</v>
      </c>
      <c r="D109" s="155"/>
      <c r="E109" s="155"/>
      <c r="F109" s="155"/>
      <c r="G109" s="155"/>
      <c r="H109" s="155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103" t="s">
        <v>15</v>
      </c>
      <c r="D110" s="103"/>
      <c r="E110" s="103"/>
      <c r="F110" s="103"/>
      <c r="G110" s="103"/>
      <c r="H110" s="103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86" t="str">
        <f>'Kops a'!A37</f>
        <v>Tāme sastādīta</v>
      </c>
      <c r="B112" s="87"/>
      <c r="C112" s="87"/>
      <c r="D112" s="8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" t="s">
        <v>37</v>
      </c>
      <c r="B114" s="17"/>
      <c r="C114" s="155">
        <f>'Kops a'!C39:H39</f>
        <v>0</v>
      </c>
      <c r="D114" s="155"/>
      <c r="E114" s="155"/>
      <c r="F114" s="155"/>
      <c r="G114" s="155"/>
      <c r="H114" s="155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03" t="s">
        <v>15</v>
      </c>
      <c r="D115" s="103"/>
      <c r="E115" s="103"/>
      <c r="F115" s="103"/>
      <c r="G115" s="103"/>
      <c r="H115" s="103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86" t="s">
        <v>54</v>
      </c>
      <c r="B117" s="87"/>
      <c r="C117" s="91">
        <f>'Kops a'!C42</f>
        <v>0</v>
      </c>
      <c r="D117" s="50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5:H115"/>
    <mergeCell ref="C4:I4"/>
    <mergeCell ref="F12:K12"/>
    <mergeCell ref="J9:M9"/>
    <mergeCell ref="D8:L8"/>
    <mergeCell ref="A106:K106"/>
    <mergeCell ref="C109:H109"/>
    <mergeCell ref="C110:H110"/>
    <mergeCell ref="C114:H114"/>
  </mergeCells>
  <conditionalFormatting sqref="I14:J105 A14:G105">
    <cfRule type="cellIs" dxfId="47" priority="34" operator="equal">
      <formula>0</formula>
    </cfRule>
  </conditionalFormatting>
  <conditionalFormatting sqref="N9:O9 K14:P105 H14:H105">
    <cfRule type="cellIs" dxfId="46" priority="33" operator="equal">
      <formula>0</formula>
    </cfRule>
  </conditionalFormatting>
  <conditionalFormatting sqref="C2:I2">
    <cfRule type="cellIs" dxfId="45" priority="30" operator="equal">
      <formula>0</formula>
    </cfRule>
  </conditionalFormatting>
  <conditionalFormatting sqref="O10">
    <cfRule type="cellIs" dxfId="44" priority="29" operator="equal">
      <formula>"20__. gada __. _________"</formula>
    </cfRule>
  </conditionalFormatting>
  <conditionalFormatting sqref="L106:P106">
    <cfRule type="cellIs" dxfId="43" priority="23" operator="equal">
      <formula>0</formula>
    </cfRule>
  </conditionalFormatting>
  <conditionalFormatting sqref="C4:I4">
    <cfRule type="cellIs" dxfId="42" priority="22" operator="equal">
      <formula>0</formula>
    </cfRule>
  </conditionalFormatting>
  <conditionalFormatting sqref="D5:L8">
    <cfRule type="cellIs" dxfId="41" priority="18" operator="equal">
      <formula>0</formula>
    </cfRule>
  </conditionalFormatting>
  <conditionalFormatting sqref="C114:H114">
    <cfRule type="cellIs" dxfId="40" priority="11" operator="equal">
      <formula>0</formula>
    </cfRule>
  </conditionalFormatting>
  <conditionalFormatting sqref="C109:H109">
    <cfRule type="cellIs" dxfId="39" priority="10" operator="equal">
      <formula>0</formula>
    </cfRule>
  </conditionalFormatting>
  <conditionalFormatting sqref="P10">
    <cfRule type="cellIs" dxfId="38" priority="14" operator="equal">
      <formula>"20__. gada __. _________"</formula>
    </cfRule>
  </conditionalFormatting>
  <conditionalFormatting sqref="C114:H114 C117 C109:H109">
    <cfRule type="cellIs" dxfId="37" priority="9" operator="equal">
      <formula>0</formula>
    </cfRule>
  </conditionalFormatting>
  <conditionalFormatting sqref="D1">
    <cfRule type="cellIs" dxfId="36" priority="8" operator="equal">
      <formula>0</formula>
    </cfRule>
  </conditionalFormatting>
  <conditionalFormatting sqref="A9">
    <cfRule type="containsText" dxfId="35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06:K106">
    <cfRule type="containsText" dxfId="34" priority="1" operator="containsText" text="Tiešās izmaksas kopā, t. sk. darba devēja sociālais nodoklis __.__% ">
      <formula>NOT(ISERROR(SEARCH("Tiešās izmaksas kopā, t. sk. darba devēja sociālais nodoklis __.__% ",A106)))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EE428164-089A-404E-98DC-227888EB2467}">
            <xm:f>NOT(ISERROR(SEARCH("Tāme sastādīta ____. gada ___. ______________",A112)))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12" operator="containsText" id="{879A8C95-2477-46CB-81ED-05AD5C15D29F}">
            <xm:f>NOT(ISERROR(SEARCH("Sertifikāta Nr. _________________________________",A117)))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98"/>
  <sheetViews>
    <sheetView workbookViewId="0">
      <selection activeCell="J21" sqref="J2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5.140625" style="1" customWidth="1"/>
    <col min="15" max="15" width="4.5703125" style="1" customWidth="1"/>
    <col min="16" max="16" width="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462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P86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A92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394</v>
      </c>
      <c r="D15" s="25" t="s">
        <v>70</v>
      </c>
      <c r="E15" s="99">
        <v>1</v>
      </c>
      <c r="F15" s="66"/>
      <c r="G15" s="63"/>
      <c r="H15" s="47">
        <f t="shared" ref="H15:H18" si="0">ROUND(F15*G15,2)</f>
        <v>0</v>
      </c>
      <c r="I15" s="63"/>
      <c r="J15" s="63"/>
      <c r="K15" s="48">
        <f t="shared" ref="K15:K76" si="1">SUM(H15:J15)</f>
        <v>0</v>
      </c>
      <c r="L15" s="49">
        <f t="shared" ref="L15:L76" si="2">ROUND(E15*F15,2)</f>
        <v>0</v>
      </c>
      <c r="M15" s="47">
        <f t="shared" ref="M15:M76" si="3">ROUND(H15*E15,2)</f>
        <v>0</v>
      </c>
      <c r="N15" s="47">
        <f t="shared" ref="N15:N76" si="4">ROUND(I15*E15,2)</f>
        <v>0</v>
      </c>
      <c r="O15" s="47">
        <f t="shared" ref="O15:O76" si="5">ROUND(J15*E15,2)</f>
        <v>0</v>
      </c>
      <c r="P15" s="48">
        <f t="shared" ref="P15:P76" si="6">SUM(M15:O15)</f>
        <v>0</v>
      </c>
    </row>
    <row r="16" spans="1:16" x14ac:dyDescent="0.2">
      <c r="A16" s="38">
        <v>2</v>
      </c>
      <c r="B16" s="39"/>
      <c r="C16" s="94" t="s">
        <v>395</v>
      </c>
      <c r="D16" s="25" t="s">
        <v>70</v>
      </c>
      <c r="E16" s="99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4" t="s">
        <v>396</v>
      </c>
      <c r="D17" s="25" t="s">
        <v>70</v>
      </c>
      <c r="E17" s="99">
        <v>1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4</v>
      </c>
      <c r="B18" s="39"/>
      <c r="C18" s="94" t="s">
        <v>397</v>
      </c>
      <c r="D18" s="25" t="s">
        <v>70</v>
      </c>
      <c r="E18" s="99">
        <v>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95">
        <v>2</v>
      </c>
      <c r="B19" s="96"/>
      <c r="C19" s="97" t="s">
        <v>398</v>
      </c>
      <c r="D19" s="25"/>
      <c r="E19" s="99"/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33.75" x14ac:dyDescent="0.2">
      <c r="A20" s="38">
        <v>1</v>
      </c>
      <c r="B20" s="39"/>
      <c r="C20" s="94" t="s">
        <v>399</v>
      </c>
      <c r="D20" s="25" t="s">
        <v>96</v>
      </c>
      <c r="E20" s="99">
        <v>53</v>
      </c>
      <c r="F20" s="66"/>
      <c r="G20" s="63"/>
      <c r="H20" s="47">
        <f t="shared" ref="H20:H32" si="7">ROUND(F20*G20,2)</f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33.75" x14ac:dyDescent="0.2">
      <c r="A21" s="38">
        <v>2</v>
      </c>
      <c r="B21" s="39"/>
      <c r="C21" s="94" t="s">
        <v>400</v>
      </c>
      <c r="D21" s="25" t="s">
        <v>96</v>
      </c>
      <c r="E21" s="99">
        <v>15</v>
      </c>
      <c r="F21" s="66"/>
      <c r="G21" s="63"/>
      <c r="H21" s="47">
        <f t="shared" si="7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33.75" x14ac:dyDescent="0.2">
      <c r="A22" s="38">
        <v>3</v>
      </c>
      <c r="B22" s="39"/>
      <c r="C22" s="94" t="s">
        <v>401</v>
      </c>
      <c r="D22" s="25" t="s">
        <v>96</v>
      </c>
      <c r="E22" s="99">
        <v>22</v>
      </c>
      <c r="F22" s="66"/>
      <c r="G22" s="63"/>
      <c r="H22" s="47">
        <f t="shared" si="7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33.75" x14ac:dyDescent="0.2">
      <c r="A23" s="38">
        <v>4</v>
      </c>
      <c r="B23" s="39"/>
      <c r="C23" s="94" t="s">
        <v>402</v>
      </c>
      <c r="D23" s="25" t="s">
        <v>96</v>
      </c>
      <c r="E23" s="99">
        <v>9</v>
      </c>
      <c r="F23" s="66"/>
      <c r="G23" s="63"/>
      <c r="H23" s="47">
        <f t="shared" si="7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33.75" x14ac:dyDescent="0.2">
      <c r="A24" s="38">
        <v>5</v>
      </c>
      <c r="B24" s="39"/>
      <c r="C24" s="94" t="s">
        <v>403</v>
      </c>
      <c r="D24" s="25" t="s">
        <v>96</v>
      </c>
      <c r="E24" s="99">
        <v>15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33.75" x14ac:dyDescent="0.2">
      <c r="A25" s="38">
        <v>6</v>
      </c>
      <c r="B25" s="39"/>
      <c r="C25" s="94" t="s">
        <v>404</v>
      </c>
      <c r="D25" s="25" t="s">
        <v>96</v>
      </c>
      <c r="E25" s="99">
        <v>18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3.75" x14ac:dyDescent="0.2">
      <c r="A26" s="38">
        <v>7</v>
      </c>
      <c r="B26" s="39"/>
      <c r="C26" s="94" t="s">
        <v>405</v>
      </c>
      <c r="D26" s="25" t="s">
        <v>96</v>
      </c>
      <c r="E26" s="99">
        <v>25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33.75" x14ac:dyDescent="0.2">
      <c r="A27" s="38">
        <v>8</v>
      </c>
      <c r="B27" s="39"/>
      <c r="C27" s="94" t="s">
        <v>406</v>
      </c>
      <c r="D27" s="25" t="s">
        <v>96</v>
      </c>
      <c r="E27" s="99">
        <v>57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33.75" x14ac:dyDescent="0.2">
      <c r="A28" s="38">
        <v>9</v>
      </c>
      <c r="B28" s="39"/>
      <c r="C28" s="94" t="s">
        <v>407</v>
      </c>
      <c r="D28" s="25" t="s">
        <v>96</v>
      </c>
      <c r="E28" s="99">
        <v>26</v>
      </c>
      <c r="F28" s="66"/>
      <c r="G28" s="63"/>
      <c r="H28" s="47">
        <f t="shared" si="7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33.75" x14ac:dyDescent="0.2">
      <c r="A29" s="38">
        <v>10</v>
      </c>
      <c r="B29" s="39"/>
      <c r="C29" s="94" t="s">
        <v>408</v>
      </c>
      <c r="D29" s="25" t="s">
        <v>96</v>
      </c>
      <c r="E29" s="99">
        <v>24</v>
      </c>
      <c r="F29" s="66"/>
      <c r="G29" s="63"/>
      <c r="H29" s="47">
        <f t="shared" si="7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33.75" x14ac:dyDescent="0.2">
      <c r="A30" s="38">
        <v>11</v>
      </c>
      <c r="B30" s="39"/>
      <c r="C30" s="94" t="s">
        <v>409</v>
      </c>
      <c r="D30" s="25" t="s">
        <v>96</v>
      </c>
      <c r="E30" s="99">
        <v>6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33.75" x14ac:dyDescent="0.2">
      <c r="A31" s="38">
        <v>12</v>
      </c>
      <c r="B31" s="39"/>
      <c r="C31" s="94" t="s">
        <v>410</v>
      </c>
      <c r="D31" s="25" t="s">
        <v>96</v>
      </c>
      <c r="E31" s="99">
        <v>6</v>
      </c>
      <c r="F31" s="66"/>
      <c r="G31" s="63"/>
      <c r="H31" s="47">
        <f t="shared" si="7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13</v>
      </c>
      <c r="B32" s="39"/>
      <c r="C32" s="94" t="s">
        <v>411</v>
      </c>
      <c r="D32" s="25" t="s">
        <v>90</v>
      </c>
      <c r="E32" s="99">
        <v>276</v>
      </c>
      <c r="F32" s="66"/>
      <c r="G32" s="63"/>
      <c r="H32" s="47">
        <f t="shared" si="7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2.5" x14ac:dyDescent="0.2">
      <c r="A33" s="38">
        <v>14</v>
      </c>
      <c r="B33" s="39"/>
      <c r="C33" s="94" t="s">
        <v>412</v>
      </c>
      <c r="D33" s="25" t="s">
        <v>96</v>
      </c>
      <c r="E33" s="99">
        <v>276</v>
      </c>
      <c r="F33" s="66"/>
      <c r="G33" s="63"/>
      <c r="H33" s="47">
        <f>ROUND(F33*G33,2)</f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33.75" x14ac:dyDescent="0.2">
      <c r="A34" s="38">
        <v>15</v>
      </c>
      <c r="B34" s="39"/>
      <c r="C34" s="94" t="s">
        <v>413</v>
      </c>
      <c r="D34" s="25" t="s">
        <v>96</v>
      </c>
      <c r="E34" s="99">
        <v>270</v>
      </c>
      <c r="F34" s="66"/>
      <c r="G34" s="63"/>
      <c r="H34" s="47">
        <f>ROUND(F34*G34,2)</f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45" x14ac:dyDescent="0.2">
      <c r="A35" s="38">
        <v>16</v>
      </c>
      <c r="B35" s="39"/>
      <c r="C35" s="94" t="s">
        <v>414</v>
      </c>
      <c r="D35" s="25" t="s">
        <v>96</v>
      </c>
      <c r="E35" s="99">
        <v>6</v>
      </c>
      <c r="F35" s="66"/>
      <c r="G35" s="63"/>
      <c r="H35" s="47">
        <f>ROUND(F35*G35,2)</f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2.5" x14ac:dyDescent="0.2">
      <c r="A36" s="38">
        <v>17</v>
      </c>
      <c r="B36" s="39"/>
      <c r="C36" s="94" t="s">
        <v>415</v>
      </c>
      <c r="D36" s="25" t="s">
        <v>96</v>
      </c>
      <c r="E36" s="99">
        <v>276</v>
      </c>
      <c r="F36" s="66"/>
      <c r="G36" s="63"/>
      <c r="H36" s="47">
        <f>ROUND(F36*G36,2)</f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2.5" x14ac:dyDescent="0.2">
      <c r="A37" s="38">
        <v>18</v>
      </c>
      <c r="B37" s="39"/>
      <c r="C37" s="94" t="s">
        <v>416</v>
      </c>
      <c r="D37" s="25" t="s">
        <v>90</v>
      </c>
      <c r="E37" s="99">
        <v>38</v>
      </c>
      <c r="F37" s="66"/>
      <c r="G37" s="63"/>
      <c r="H37" s="47">
        <f t="shared" ref="H37" si="8">ROUND(F37*G37,2)</f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19</v>
      </c>
      <c r="B38" s="39"/>
      <c r="C38" s="94" t="s">
        <v>417</v>
      </c>
      <c r="D38" s="25" t="s">
        <v>90</v>
      </c>
      <c r="E38" s="99">
        <v>106</v>
      </c>
      <c r="F38" s="66"/>
      <c r="G38" s="63"/>
      <c r="H38" s="47">
        <f>ROUND(F38*G38,2)</f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2.5" x14ac:dyDescent="0.2">
      <c r="A39" s="38">
        <v>20</v>
      </c>
      <c r="B39" s="39"/>
      <c r="C39" s="94" t="s">
        <v>418</v>
      </c>
      <c r="D39" s="25" t="s">
        <v>96</v>
      </c>
      <c r="E39" s="99">
        <v>31</v>
      </c>
      <c r="F39" s="66"/>
      <c r="G39" s="63"/>
      <c r="H39" s="47">
        <f t="shared" ref="H39:H83" si="9">ROUND(F39*G39,2)</f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2.5" x14ac:dyDescent="0.2">
      <c r="A40" s="38">
        <v>21</v>
      </c>
      <c r="B40" s="39"/>
      <c r="C40" s="94" t="s">
        <v>419</v>
      </c>
      <c r="D40" s="25" t="s">
        <v>96</v>
      </c>
      <c r="E40" s="99">
        <v>1</v>
      </c>
      <c r="F40" s="66"/>
      <c r="G40" s="63"/>
      <c r="H40" s="47">
        <f t="shared" si="9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33.75" x14ac:dyDescent="0.2">
      <c r="A41" s="38">
        <v>22</v>
      </c>
      <c r="B41" s="39"/>
      <c r="C41" s="94" t="s">
        <v>420</v>
      </c>
      <c r="D41" s="25" t="s">
        <v>96</v>
      </c>
      <c r="E41" s="99">
        <v>31</v>
      </c>
      <c r="F41" s="66"/>
      <c r="G41" s="63"/>
      <c r="H41" s="47">
        <f t="shared" si="9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33.75" x14ac:dyDescent="0.2">
      <c r="A42" s="38">
        <v>23</v>
      </c>
      <c r="B42" s="39"/>
      <c r="C42" s="94" t="s">
        <v>421</v>
      </c>
      <c r="D42" s="25" t="s">
        <v>96</v>
      </c>
      <c r="E42" s="99">
        <v>1</v>
      </c>
      <c r="F42" s="66"/>
      <c r="G42" s="63"/>
      <c r="H42" s="47">
        <f t="shared" si="9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33.75" x14ac:dyDescent="0.2">
      <c r="A43" s="38">
        <v>24</v>
      </c>
      <c r="B43" s="39"/>
      <c r="C43" s="94" t="s">
        <v>422</v>
      </c>
      <c r="D43" s="25" t="s">
        <v>96</v>
      </c>
      <c r="E43" s="99">
        <v>32</v>
      </c>
      <c r="F43" s="66"/>
      <c r="G43" s="63"/>
      <c r="H43" s="47">
        <f t="shared" si="9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2.5" x14ac:dyDescent="0.2">
      <c r="A44" s="38">
        <v>25</v>
      </c>
      <c r="B44" s="39"/>
      <c r="C44" s="94" t="s">
        <v>423</v>
      </c>
      <c r="D44" s="25" t="s">
        <v>96</v>
      </c>
      <c r="E44" s="99">
        <v>10</v>
      </c>
      <c r="F44" s="66"/>
      <c r="G44" s="63"/>
      <c r="H44" s="47">
        <f t="shared" si="9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2.5" x14ac:dyDescent="0.2">
      <c r="A45" s="38">
        <v>26</v>
      </c>
      <c r="B45" s="39"/>
      <c r="C45" s="94" t="s">
        <v>424</v>
      </c>
      <c r="D45" s="25" t="s">
        <v>96</v>
      </c>
      <c r="E45" s="99">
        <v>2</v>
      </c>
      <c r="F45" s="66"/>
      <c r="G45" s="63"/>
      <c r="H45" s="47">
        <f t="shared" si="9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2.5" x14ac:dyDescent="0.2">
      <c r="A46" s="38">
        <v>27</v>
      </c>
      <c r="B46" s="39"/>
      <c r="C46" s="94" t="s">
        <v>425</v>
      </c>
      <c r="D46" s="25" t="s">
        <v>96</v>
      </c>
      <c r="E46" s="99">
        <v>2</v>
      </c>
      <c r="F46" s="66"/>
      <c r="G46" s="63"/>
      <c r="H46" s="47">
        <f t="shared" si="9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8">
        <v>28</v>
      </c>
      <c r="B47" s="39"/>
      <c r="C47" s="94" t="s">
        <v>426</v>
      </c>
      <c r="D47" s="25" t="s">
        <v>96</v>
      </c>
      <c r="E47" s="99">
        <v>26</v>
      </c>
      <c r="F47" s="66"/>
      <c r="G47" s="63"/>
      <c r="H47" s="47">
        <f t="shared" si="9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29</v>
      </c>
      <c r="B48" s="39"/>
      <c r="C48" s="94" t="s">
        <v>427</v>
      </c>
      <c r="D48" s="25" t="s">
        <v>96</v>
      </c>
      <c r="E48" s="99">
        <v>48</v>
      </c>
      <c r="F48" s="66"/>
      <c r="G48" s="63"/>
      <c r="H48" s="47">
        <f t="shared" si="9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30</v>
      </c>
      <c r="B49" s="39"/>
      <c r="C49" s="94" t="s">
        <v>428</v>
      </c>
      <c r="D49" s="25" t="s">
        <v>96</v>
      </c>
      <c r="E49" s="99">
        <v>22</v>
      </c>
      <c r="F49" s="66"/>
      <c r="G49" s="63"/>
      <c r="H49" s="47">
        <f t="shared" si="9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31</v>
      </c>
      <c r="B50" s="39"/>
      <c r="C50" s="94" t="s">
        <v>429</v>
      </c>
      <c r="D50" s="25" t="s">
        <v>96</v>
      </c>
      <c r="E50" s="99">
        <v>4</v>
      </c>
      <c r="F50" s="66"/>
      <c r="G50" s="63"/>
      <c r="H50" s="47">
        <f t="shared" si="9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32</v>
      </c>
      <c r="B51" s="39"/>
      <c r="C51" s="94" t="s">
        <v>430</v>
      </c>
      <c r="D51" s="25" t="s">
        <v>96</v>
      </c>
      <c r="E51" s="99">
        <v>4</v>
      </c>
      <c r="F51" s="66"/>
      <c r="G51" s="63"/>
      <c r="H51" s="47">
        <f t="shared" si="9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33</v>
      </c>
      <c r="B52" s="39"/>
      <c r="C52" s="94" t="s">
        <v>431</v>
      </c>
      <c r="D52" s="25" t="s">
        <v>96</v>
      </c>
      <c r="E52" s="99">
        <v>2</v>
      </c>
      <c r="F52" s="66"/>
      <c r="G52" s="63"/>
      <c r="H52" s="47">
        <f t="shared" si="9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2.5" x14ac:dyDescent="0.2">
      <c r="A53" s="38">
        <v>34</v>
      </c>
      <c r="B53" s="39"/>
      <c r="C53" s="94" t="s">
        <v>432</v>
      </c>
      <c r="D53" s="25" t="s">
        <v>84</v>
      </c>
      <c r="E53" s="99">
        <v>983</v>
      </c>
      <c r="F53" s="66"/>
      <c r="G53" s="63"/>
      <c r="H53" s="47">
        <f t="shared" si="9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22.5" x14ac:dyDescent="0.2">
      <c r="A54" s="38">
        <v>35</v>
      </c>
      <c r="B54" s="39"/>
      <c r="C54" s="94" t="s">
        <v>433</v>
      </c>
      <c r="D54" s="25" t="s">
        <v>84</v>
      </c>
      <c r="E54" s="99">
        <v>406</v>
      </c>
      <c r="F54" s="66"/>
      <c r="G54" s="63"/>
      <c r="H54" s="47">
        <f t="shared" si="9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2.5" x14ac:dyDescent="0.2">
      <c r="A55" s="38">
        <v>36</v>
      </c>
      <c r="B55" s="39"/>
      <c r="C55" s="94" t="s">
        <v>434</v>
      </c>
      <c r="D55" s="25" t="s">
        <v>84</v>
      </c>
      <c r="E55" s="99">
        <v>428</v>
      </c>
      <c r="F55" s="66"/>
      <c r="G55" s="63"/>
      <c r="H55" s="47">
        <f t="shared" si="9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2.5" x14ac:dyDescent="0.2">
      <c r="A56" s="38">
        <v>37</v>
      </c>
      <c r="B56" s="39"/>
      <c r="C56" s="94" t="s">
        <v>435</v>
      </c>
      <c r="D56" s="25" t="s">
        <v>84</v>
      </c>
      <c r="E56" s="99">
        <v>208</v>
      </c>
      <c r="F56" s="66"/>
      <c r="G56" s="63"/>
      <c r="H56" s="47">
        <f t="shared" si="9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2.5" x14ac:dyDescent="0.2">
      <c r="A57" s="38">
        <v>38</v>
      </c>
      <c r="B57" s="39"/>
      <c r="C57" s="94" t="s">
        <v>436</v>
      </c>
      <c r="D57" s="25" t="s">
        <v>84</v>
      </c>
      <c r="E57" s="99">
        <v>25</v>
      </c>
      <c r="F57" s="66"/>
      <c r="G57" s="63"/>
      <c r="H57" s="47">
        <f t="shared" si="9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2.5" x14ac:dyDescent="0.2">
      <c r="A58" s="38">
        <v>39</v>
      </c>
      <c r="B58" s="39"/>
      <c r="C58" s="94" t="s">
        <v>437</v>
      </c>
      <c r="D58" s="25" t="s">
        <v>84</v>
      </c>
      <c r="E58" s="99">
        <v>75</v>
      </c>
      <c r="F58" s="66"/>
      <c r="G58" s="63"/>
      <c r="H58" s="47">
        <f t="shared" si="9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2.5" x14ac:dyDescent="0.2">
      <c r="A59" s="38">
        <v>40</v>
      </c>
      <c r="B59" s="39"/>
      <c r="C59" s="94" t="s">
        <v>438</v>
      </c>
      <c r="D59" s="25" t="s">
        <v>84</v>
      </c>
      <c r="E59" s="99">
        <v>106</v>
      </c>
      <c r="F59" s="66"/>
      <c r="G59" s="63"/>
      <c r="H59" s="47">
        <f t="shared" si="9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2.5" x14ac:dyDescent="0.2">
      <c r="A60" s="38">
        <v>41</v>
      </c>
      <c r="B60" s="39"/>
      <c r="C60" s="94" t="s">
        <v>439</v>
      </c>
      <c r="D60" s="25" t="s">
        <v>84</v>
      </c>
      <c r="E60" s="99">
        <v>6</v>
      </c>
      <c r="F60" s="66"/>
      <c r="G60" s="63"/>
      <c r="H60" s="47">
        <f t="shared" si="9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2.5" x14ac:dyDescent="0.2">
      <c r="A61" s="38">
        <v>42</v>
      </c>
      <c r="B61" s="39"/>
      <c r="C61" s="94" t="s">
        <v>440</v>
      </c>
      <c r="D61" s="25" t="s">
        <v>90</v>
      </c>
      <c r="E61" s="99">
        <v>1</v>
      </c>
      <c r="F61" s="66"/>
      <c r="G61" s="63"/>
      <c r="H61" s="47">
        <f t="shared" si="9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33.75" x14ac:dyDescent="0.2">
      <c r="A62" s="38">
        <v>43</v>
      </c>
      <c r="B62" s="39"/>
      <c r="C62" s="94" t="s">
        <v>441</v>
      </c>
      <c r="D62" s="25" t="s">
        <v>90</v>
      </c>
      <c r="E62" s="99">
        <v>1</v>
      </c>
      <c r="F62" s="66"/>
      <c r="G62" s="63"/>
      <c r="H62" s="47">
        <f t="shared" si="9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2.5" x14ac:dyDescent="0.2">
      <c r="A63" s="38">
        <v>44</v>
      </c>
      <c r="B63" s="39"/>
      <c r="C63" s="94" t="s">
        <v>442</v>
      </c>
      <c r="D63" s="25" t="s">
        <v>90</v>
      </c>
      <c r="E63" s="99">
        <v>1</v>
      </c>
      <c r="F63" s="66"/>
      <c r="G63" s="63"/>
      <c r="H63" s="47">
        <f t="shared" si="9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2.5" x14ac:dyDescent="0.2">
      <c r="A64" s="38">
        <v>45</v>
      </c>
      <c r="B64" s="39"/>
      <c r="C64" s="94" t="s">
        <v>443</v>
      </c>
      <c r="D64" s="25" t="s">
        <v>84</v>
      </c>
      <c r="E64" s="99">
        <v>35</v>
      </c>
      <c r="F64" s="66"/>
      <c r="G64" s="63"/>
      <c r="H64" s="47">
        <f t="shared" si="9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2.5" x14ac:dyDescent="0.2">
      <c r="A65" s="38">
        <v>46</v>
      </c>
      <c r="B65" s="39"/>
      <c r="C65" s="94" t="s">
        <v>444</v>
      </c>
      <c r="D65" s="25" t="s">
        <v>84</v>
      </c>
      <c r="E65" s="99">
        <v>95</v>
      </c>
      <c r="F65" s="66"/>
      <c r="G65" s="63"/>
      <c r="H65" s="47">
        <f t="shared" si="9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2.5" x14ac:dyDescent="0.2">
      <c r="A66" s="38">
        <v>47</v>
      </c>
      <c r="B66" s="39"/>
      <c r="C66" s="94" t="s">
        <v>445</v>
      </c>
      <c r="D66" s="25" t="s">
        <v>84</v>
      </c>
      <c r="E66" s="99">
        <v>279</v>
      </c>
      <c r="F66" s="66"/>
      <c r="G66" s="63"/>
      <c r="H66" s="47">
        <f t="shared" si="9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2.5" x14ac:dyDescent="0.2">
      <c r="A67" s="38">
        <v>48</v>
      </c>
      <c r="B67" s="39"/>
      <c r="C67" s="94" t="s">
        <v>446</v>
      </c>
      <c r="D67" s="25" t="s">
        <v>84</v>
      </c>
      <c r="E67" s="99">
        <v>208</v>
      </c>
      <c r="F67" s="66"/>
      <c r="G67" s="63"/>
      <c r="H67" s="47">
        <f t="shared" si="9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2.5" x14ac:dyDescent="0.2">
      <c r="A68" s="38">
        <v>49</v>
      </c>
      <c r="B68" s="39"/>
      <c r="C68" s="94" t="s">
        <v>447</v>
      </c>
      <c r="D68" s="25" t="s">
        <v>84</v>
      </c>
      <c r="E68" s="99">
        <v>25</v>
      </c>
      <c r="F68" s="66"/>
      <c r="G68" s="63"/>
      <c r="H68" s="47">
        <f t="shared" si="9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2.5" x14ac:dyDescent="0.2">
      <c r="A69" s="38">
        <v>50</v>
      </c>
      <c r="B69" s="39"/>
      <c r="C69" s="94" t="s">
        <v>448</v>
      </c>
      <c r="D69" s="25" t="s">
        <v>84</v>
      </c>
      <c r="E69" s="99">
        <v>75</v>
      </c>
      <c r="F69" s="66"/>
      <c r="G69" s="63"/>
      <c r="H69" s="47">
        <f t="shared" si="9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2.5" x14ac:dyDescent="0.2">
      <c r="A70" s="38">
        <v>51</v>
      </c>
      <c r="B70" s="39"/>
      <c r="C70" s="94" t="s">
        <v>449</v>
      </c>
      <c r="D70" s="25" t="s">
        <v>84</v>
      </c>
      <c r="E70" s="99">
        <v>106</v>
      </c>
      <c r="F70" s="66"/>
      <c r="G70" s="63"/>
      <c r="H70" s="47">
        <f t="shared" si="9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2.5" x14ac:dyDescent="0.2">
      <c r="A71" s="38">
        <v>52</v>
      </c>
      <c r="B71" s="39"/>
      <c r="C71" s="94" t="s">
        <v>450</v>
      </c>
      <c r="D71" s="25" t="s">
        <v>84</v>
      </c>
      <c r="E71" s="99">
        <v>6</v>
      </c>
      <c r="F71" s="66"/>
      <c r="G71" s="63"/>
      <c r="H71" s="47">
        <f t="shared" si="9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53</v>
      </c>
      <c r="B72" s="39"/>
      <c r="C72" s="94" t="s">
        <v>451</v>
      </c>
      <c r="D72" s="25" t="s">
        <v>61</v>
      </c>
      <c r="E72" s="99">
        <v>285</v>
      </c>
      <c r="F72" s="66"/>
      <c r="G72" s="63"/>
      <c r="H72" s="47">
        <f t="shared" si="9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x14ac:dyDescent="0.2">
      <c r="A73" s="38">
        <v>54</v>
      </c>
      <c r="B73" s="39"/>
      <c r="C73" s="94" t="s">
        <v>452</v>
      </c>
      <c r="D73" s="25" t="s">
        <v>90</v>
      </c>
      <c r="E73" s="99">
        <v>1</v>
      </c>
      <c r="F73" s="66"/>
      <c r="G73" s="63"/>
      <c r="H73" s="47">
        <f t="shared" si="9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22.5" x14ac:dyDescent="0.2">
      <c r="A74" s="38">
        <v>55</v>
      </c>
      <c r="B74" s="39"/>
      <c r="C74" s="94" t="s">
        <v>453</v>
      </c>
      <c r="D74" s="25" t="s">
        <v>90</v>
      </c>
      <c r="E74" s="99">
        <v>270</v>
      </c>
      <c r="F74" s="66"/>
      <c r="G74" s="63"/>
      <c r="H74" s="47">
        <f t="shared" si="9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22.5" x14ac:dyDescent="0.2">
      <c r="A75" s="38">
        <v>56</v>
      </c>
      <c r="B75" s="39"/>
      <c r="C75" s="94" t="s">
        <v>454</v>
      </c>
      <c r="D75" s="25" t="s">
        <v>90</v>
      </c>
      <c r="E75" s="99">
        <v>1</v>
      </c>
      <c r="F75" s="66"/>
      <c r="G75" s="63"/>
      <c r="H75" s="47">
        <f t="shared" si="9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x14ac:dyDescent="0.2">
      <c r="A76" s="38">
        <v>57</v>
      </c>
      <c r="B76" s="39"/>
      <c r="C76" s="94" t="s">
        <v>455</v>
      </c>
      <c r="D76" s="25" t="s">
        <v>90</v>
      </c>
      <c r="E76" s="99">
        <v>1</v>
      </c>
      <c r="F76" s="66"/>
      <c r="G76" s="63"/>
      <c r="H76" s="47">
        <f t="shared" si="9"/>
        <v>0</v>
      </c>
      <c r="I76" s="63"/>
      <c r="J76" s="63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x14ac:dyDescent="0.2">
      <c r="A77" s="38">
        <v>58</v>
      </c>
      <c r="B77" s="39"/>
      <c r="C77" s="94" t="s">
        <v>375</v>
      </c>
      <c r="D77" s="25" t="s">
        <v>90</v>
      </c>
      <c r="E77" s="99">
        <v>1</v>
      </c>
      <c r="F77" s="66"/>
      <c r="G77" s="63"/>
      <c r="H77" s="47">
        <f t="shared" si="9"/>
        <v>0</v>
      </c>
      <c r="I77" s="63"/>
      <c r="J77" s="63"/>
      <c r="K77" s="48">
        <f t="shared" ref="K77:K85" si="10">SUM(H77:J77)</f>
        <v>0</v>
      </c>
      <c r="L77" s="49">
        <f t="shared" ref="L77:L85" si="11">ROUND(E77*F77,2)</f>
        <v>0</v>
      </c>
      <c r="M77" s="47">
        <f t="shared" ref="M77:M85" si="12">ROUND(H77*E77,2)</f>
        <v>0</v>
      </c>
      <c r="N77" s="47">
        <f t="shared" ref="N77:N85" si="13">ROUND(I77*E77,2)</f>
        <v>0</v>
      </c>
      <c r="O77" s="47">
        <f t="shared" ref="O77:O85" si="14">ROUND(J77*E77,2)</f>
        <v>0</v>
      </c>
      <c r="P77" s="48">
        <f t="shared" ref="P77:P85" si="15">SUM(M77:O77)</f>
        <v>0</v>
      </c>
    </row>
    <row r="78" spans="1:16" x14ac:dyDescent="0.2">
      <c r="A78" s="38">
        <v>59</v>
      </c>
      <c r="B78" s="39"/>
      <c r="C78" s="94" t="s">
        <v>456</v>
      </c>
      <c r="D78" s="25" t="s">
        <v>90</v>
      </c>
      <c r="E78" s="99">
        <v>1</v>
      </c>
      <c r="F78" s="66"/>
      <c r="G78" s="63"/>
      <c r="H78" s="47">
        <f t="shared" si="9"/>
        <v>0</v>
      </c>
      <c r="I78" s="63"/>
      <c r="J78" s="63"/>
      <c r="K78" s="48">
        <f t="shared" si="10"/>
        <v>0</v>
      </c>
      <c r="L78" s="49">
        <f t="shared" si="11"/>
        <v>0</v>
      </c>
      <c r="M78" s="47">
        <f t="shared" si="12"/>
        <v>0</v>
      </c>
      <c r="N78" s="47">
        <f t="shared" si="13"/>
        <v>0</v>
      </c>
      <c r="O78" s="47">
        <f t="shared" si="14"/>
        <v>0</v>
      </c>
      <c r="P78" s="48">
        <f t="shared" si="15"/>
        <v>0</v>
      </c>
    </row>
    <row r="79" spans="1:16" ht="33.75" x14ac:dyDescent="0.2">
      <c r="A79" s="38">
        <v>60</v>
      </c>
      <c r="B79" s="39"/>
      <c r="C79" s="94" t="s">
        <v>457</v>
      </c>
      <c r="D79" s="25" t="s">
        <v>90</v>
      </c>
      <c r="E79" s="99">
        <v>1</v>
      </c>
      <c r="F79" s="66"/>
      <c r="G79" s="63"/>
      <c r="H79" s="47">
        <f t="shared" si="9"/>
        <v>0</v>
      </c>
      <c r="I79" s="63"/>
      <c r="J79" s="63"/>
      <c r="K79" s="48">
        <f t="shared" si="10"/>
        <v>0</v>
      </c>
      <c r="L79" s="49">
        <f t="shared" si="11"/>
        <v>0</v>
      </c>
      <c r="M79" s="47">
        <f t="shared" si="12"/>
        <v>0</v>
      </c>
      <c r="N79" s="47">
        <f t="shared" si="13"/>
        <v>0</v>
      </c>
      <c r="O79" s="47">
        <f t="shared" si="14"/>
        <v>0</v>
      </c>
      <c r="P79" s="48">
        <f t="shared" si="15"/>
        <v>0</v>
      </c>
    </row>
    <row r="80" spans="1:16" ht="45" x14ac:dyDescent="0.2">
      <c r="A80" s="38">
        <v>61</v>
      </c>
      <c r="B80" s="39"/>
      <c r="C80" s="94" t="s">
        <v>458</v>
      </c>
      <c r="D80" s="25" t="s">
        <v>90</v>
      </c>
      <c r="E80" s="99">
        <v>1</v>
      </c>
      <c r="F80" s="66"/>
      <c r="G80" s="63"/>
      <c r="H80" s="47">
        <f t="shared" si="9"/>
        <v>0</v>
      </c>
      <c r="I80" s="63"/>
      <c r="J80" s="63"/>
      <c r="K80" s="48">
        <f t="shared" si="10"/>
        <v>0</v>
      </c>
      <c r="L80" s="49">
        <f t="shared" si="11"/>
        <v>0</v>
      </c>
      <c r="M80" s="47">
        <f t="shared" si="12"/>
        <v>0</v>
      </c>
      <c r="N80" s="47">
        <f t="shared" si="13"/>
        <v>0</v>
      </c>
      <c r="O80" s="47">
        <f t="shared" si="14"/>
        <v>0</v>
      </c>
      <c r="P80" s="48">
        <f t="shared" si="15"/>
        <v>0</v>
      </c>
    </row>
    <row r="81" spans="1:16" ht="22.5" x14ac:dyDescent="0.2">
      <c r="A81" s="38">
        <v>62</v>
      </c>
      <c r="B81" s="39"/>
      <c r="C81" s="94" t="s">
        <v>459</v>
      </c>
      <c r="D81" s="25" t="s">
        <v>90</v>
      </c>
      <c r="E81" s="99">
        <v>1</v>
      </c>
      <c r="F81" s="66"/>
      <c r="G81" s="63"/>
      <c r="H81" s="47">
        <f t="shared" si="9"/>
        <v>0</v>
      </c>
      <c r="I81" s="63"/>
      <c r="J81" s="63"/>
      <c r="K81" s="48">
        <f t="shared" si="10"/>
        <v>0</v>
      </c>
      <c r="L81" s="49">
        <f t="shared" si="11"/>
        <v>0</v>
      </c>
      <c r="M81" s="47">
        <f t="shared" si="12"/>
        <v>0</v>
      </c>
      <c r="N81" s="47">
        <f t="shared" si="13"/>
        <v>0</v>
      </c>
      <c r="O81" s="47">
        <f t="shared" si="14"/>
        <v>0</v>
      </c>
      <c r="P81" s="48">
        <f t="shared" si="15"/>
        <v>0</v>
      </c>
    </row>
    <row r="82" spans="1:16" x14ac:dyDescent="0.2">
      <c r="A82" s="38">
        <v>63</v>
      </c>
      <c r="B82" s="39"/>
      <c r="C82" s="94" t="s">
        <v>460</v>
      </c>
      <c r="D82" s="25" t="s">
        <v>90</v>
      </c>
      <c r="E82" s="99">
        <v>1</v>
      </c>
      <c r="F82" s="66"/>
      <c r="G82" s="63"/>
      <c r="H82" s="47">
        <f t="shared" si="9"/>
        <v>0</v>
      </c>
      <c r="I82" s="63"/>
      <c r="J82" s="63"/>
      <c r="K82" s="48">
        <f t="shared" si="10"/>
        <v>0</v>
      </c>
      <c r="L82" s="49">
        <f t="shared" si="11"/>
        <v>0</v>
      </c>
      <c r="M82" s="47">
        <f t="shared" si="12"/>
        <v>0</v>
      </c>
      <c r="N82" s="47">
        <f t="shared" si="13"/>
        <v>0</v>
      </c>
      <c r="O82" s="47">
        <f t="shared" si="14"/>
        <v>0</v>
      </c>
      <c r="P82" s="48">
        <f t="shared" si="15"/>
        <v>0</v>
      </c>
    </row>
    <row r="83" spans="1:16" ht="22.5" x14ac:dyDescent="0.2">
      <c r="A83" s="38">
        <v>64</v>
      </c>
      <c r="B83" s="39"/>
      <c r="C83" s="94" t="s">
        <v>461</v>
      </c>
      <c r="D83" s="25" t="s">
        <v>90</v>
      </c>
      <c r="E83" s="99">
        <v>1</v>
      </c>
      <c r="F83" s="66"/>
      <c r="G83" s="63"/>
      <c r="H83" s="47">
        <f t="shared" si="9"/>
        <v>0</v>
      </c>
      <c r="I83" s="63"/>
      <c r="J83" s="63"/>
      <c r="K83" s="48">
        <f t="shared" si="10"/>
        <v>0</v>
      </c>
      <c r="L83" s="49">
        <f t="shared" si="11"/>
        <v>0</v>
      </c>
      <c r="M83" s="47">
        <f t="shared" si="12"/>
        <v>0</v>
      </c>
      <c r="N83" s="47">
        <f t="shared" si="13"/>
        <v>0</v>
      </c>
      <c r="O83" s="47">
        <f t="shared" si="14"/>
        <v>0</v>
      </c>
      <c r="P83" s="48">
        <f t="shared" si="15"/>
        <v>0</v>
      </c>
    </row>
    <row r="84" spans="1:16" x14ac:dyDescent="0.2">
      <c r="A84" s="95">
        <v>3</v>
      </c>
      <c r="B84" s="96"/>
      <c r="C84" s="97" t="s">
        <v>207</v>
      </c>
      <c r="D84" s="25"/>
      <c r="E84" s="99"/>
      <c r="F84" s="66"/>
      <c r="G84" s="63"/>
      <c r="H84" s="47"/>
      <c r="I84" s="63"/>
      <c r="J84" s="63"/>
      <c r="K84" s="48">
        <f t="shared" si="10"/>
        <v>0</v>
      </c>
      <c r="L84" s="49">
        <f t="shared" si="11"/>
        <v>0</v>
      </c>
      <c r="M84" s="47">
        <f t="shared" si="12"/>
        <v>0</v>
      </c>
      <c r="N84" s="47">
        <f t="shared" si="13"/>
        <v>0</v>
      </c>
      <c r="O84" s="47">
        <f t="shared" si="14"/>
        <v>0</v>
      </c>
      <c r="P84" s="48">
        <f t="shared" si="15"/>
        <v>0</v>
      </c>
    </row>
    <row r="85" spans="1:16" ht="12" thickBot="1" x14ac:dyDescent="0.25">
      <c r="A85" s="38">
        <v>1</v>
      </c>
      <c r="B85" s="39"/>
      <c r="C85" s="94" t="s">
        <v>382</v>
      </c>
      <c r="D85" s="25" t="s">
        <v>70</v>
      </c>
      <c r="E85" s="99">
        <v>1</v>
      </c>
      <c r="F85" s="66"/>
      <c r="G85" s="63"/>
      <c r="H85" s="47">
        <f t="shared" ref="H85" si="16">ROUND(F85*G85,2)</f>
        <v>0</v>
      </c>
      <c r="I85" s="63"/>
      <c r="J85" s="63"/>
      <c r="K85" s="48">
        <f t="shared" si="10"/>
        <v>0</v>
      </c>
      <c r="L85" s="49">
        <f t="shared" si="11"/>
        <v>0</v>
      </c>
      <c r="M85" s="47">
        <f t="shared" si="12"/>
        <v>0</v>
      </c>
      <c r="N85" s="47">
        <f t="shared" si="13"/>
        <v>0</v>
      </c>
      <c r="O85" s="47">
        <f t="shared" si="14"/>
        <v>0</v>
      </c>
      <c r="P85" s="48">
        <f t="shared" si="15"/>
        <v>0</v>
      </c>
    </row>
    <row r="86" spans="1:16" ht="12" customHeight="1" thickBot="1" x14ac:dyDescent="0.25">
      <c r="A86" s="156" t="s">
        <v>493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8"/>
      <c r="L86" s="67">
        <f>SUM(L14:L85)</f>
        <v>0</v>
      </c>
      <c r="M86" s="68">
        <f>SUM(M14:M85)</f>
        <v>0</v>
      </c>
      <c r="N86" s="68">
        <f>SUM(N14:N85)</f>
        <v>0</v>
      </c>
      <c r="O86" s="68">
        <f>SUM(O14:O85)</f>
        <v>0</v>
      </c>
      <c r="P86" s="69">
        <f>SUM(P14:P85)</f>
        <v>0</v>
      </c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14</v>
      </c>
      <c r="B89" s="17"/>
      <c r="C89" s="155">
        <f>'Kops a'!C34:H34</f>
        <v>0</v>
      </c>
      <c r="D89" s="155"/>
      <c r="E89" s="155"/>
      <c r="F89" s="155"/>
      <c r="G89" s="155"/>
      <c r="H89" s="155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03" t="s">
        <v>15</v>
      </c>
      <c r="D90" s="103"/>
      <c r="E90" s="103"/>
      <c r="F90" s="103"/>
      <c r="G90" s="103"/>
      <c r="H90" s="103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6" t="str">
        <f>'Kops a'!A37</f>
        <v>Tāme sastādīta</v>
      </c>
      <c r="B92" s="87"/>
      <c r="C92" s="87"/>
      <c r="D92" s="8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" t="s">
        <v>37</v>
      </c>
      <c r="B94" s="17"/>
      <c r="C94" s="155">
        <f>'Kops a'!C39:H39</f>
        <v>0</v>
      </c>
      <c r="D94" s="155"/>
      <c r="E94" s="155"/>
      <c r="F94" s="155"/>
      <c r="G94" s="155"/>
      <c r="H94" s="155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03" t="s">
        <v>15</v>
      </c>
      <c r="D95" s="103"/>
      <c r="E95" s="103"/>
      <c r="F95" s="103"/>
      <c r="G95" s="103"/>
      <c r="H95" s="103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86" t="s">
        <v>54</v>
      </c>
      <c r="B97" s="87"/>
      <c r="C97" s="91">
        <f>'Kops a'!C42</f>
        <v>0</v>
      </c>
      <c r="D97" s="50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5:H95"/>
    <mergeCell ref="C4:I4"/>
    <mergeCell ref="F12:K12"/>
    <mergeCell ref="J9:M9"/>
    <mergeCell ref="D8:L8"/>
    <mergeCell ref="A86:K86"/>
    <mergeCell ref="C89:H89"/>
    <mergeCell ref="C90:H90"/>
    <mergeCell ref="C94:H94"/>
  </mergeCells>
  <conditionalFormatting sqref="I14:J85 A14:G85">
    <cfRule type="cellIs" dxfId="31" priority="33" operator="equal">
      <formula>0</formula>
    </cfRule>
  </conditionalFormatting>
  <conditionalFormatting sqref="N9:O9 K14:P85 H14:H85">
    <cfRule type="cellIs" dxfId="30" priority="32" operator="equal">
      <formula>0</formula>
    </cfRule>
  </conditionalFormatting>
  <conditionalFormatting sqref="C2:I2">
    <cfRule type="cellIs" dxfId="29" priority="29" operator="equal">
      <formula>0</formula>
    </cfRule>
  </conditionalFormatting>
  <conditionalFormatting sqref="O10">
    <cfRule type="cellIs" dxfId="28" priority="28" operator="equal">
      <formula>"20__. gada __. _________"</formula>
    </cfRule>
  </conditionalFormatting>
  <conditionalFormatting sqref="L86:P86">
    <cfRule type="cellIs" dxfId="27" priority="22" operator="equal">
      <formula>0</formula>
    </cfRule>
  </conditionalFormatting>
  <conditionalFormatting sqref="C4:I4">
    <cfRule type="cellIs" dxfId="26" priority="21" operator="equal">
      <formula>0</formula>
    </cfRule>
  </conditionalFormatting>
  <conditionalFormatting sqref="D5:L8">
    <cfRule type="cellIs" dxfId="25" priority="17" operator="equal">
      <formula>0</formula>
    </cfRule>
  </conditionalFormatting>
  <conditionalFormatting sqref="P10">
    <cfRule type="cellIs" dxfId="24" priority="13" operator="equal">
      <formula>"20__. gada __. _________"</formula>
    </cfRule>
  </conditionalFormatting>
  <conditionalFormatting sqref="C94:H94">
    <cfRule type="cellIs" dxfId="23" priority="10" operator="equal">
      <formula>0</formula>
    </cfRule>
  </conditionalFormatting>
  <conditionalFormatting sqref="C89:H89">
    <cfRule type="cellIs" dxfId="22" priority="9" operator="equal">
      <formula>0</formula>
    </cfRule>
  </conditionalFormatting>
  <conditionalFormatting sqref="C94:H94 C97 C89:H89">
    <cfRule type="cellIs" dxfId="21" priority="8" operator="equal">
      <formula>0</formula>
    </cfRule>
  </conditionalFormatting>
  <conditionalFormatting sqref="D1">
    <cfRule type="cellIs" dxfId="20" priority="7" operator="equal">
      <formula>0</formula>
    </cfRule>
  </conditionalFormatting>
  <conditionalFormatting sqref="A9">
    <cfRule type="containsText" dxfId="19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6:K86">
    <cfRule type="containsText" dxfId="18" priority="1" operator="containsText" text="Tiešās izmaksas kopā, t. sk. darba devēja sociālais nodoklis __.__% ">
      <formula>NOT(ISERROR(SEARCH("Tiešās izmaksas kopā, t. sk. darba devēja sociālais nodoklis __.__% ",A86)))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C848299-F747-4D4C-BE47-58A1BBDB8A5B}">
            <xm:f>NOT(ISERROR(SEARCH("Tāme sastādīta ____. gada ___. ______________",A92)))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11" operator="containsText" id="{1A9581D5-9790-4D5D-94E5-4E7B8C258AD0}">
            <xm:f>NOT(ISERROR(SEARCH("Sertifikāta Nr. _________________________________",A97)))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/>
  <dimension ref="A1:P49"/>
  <sheetViews>
    <sheetView tabSelected="1" workbookViewId="0">
      <selection activeCell="I19" sqref="I1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4" width="7.7109375" style="1" customWidth="1"/>
    <col min="15" max="15" width="3.7109375" style="1" customWidth="1"/>
    <col min="16" max="16" width="3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487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P37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A43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463</v>
      </c>
      <c r="D15" s="25" t="s">
        <v>84</v>
      </c>
      <c r="E15" s="99">
        <v>18</v>
      </c>
      <c r="F15" s="66"/>
      <c r="G15" s="63"/>
      <c r="H15" s="47">
        <f>ROUND(F15*G15,2)</f>
        <v>0</v>
      </c>
      <c r="I15" s="63"/>
      <c r="J15" s="63"/>
      <c r="K15" s="48">
        <f t="shared" ref="K15:K36" si="0">SUM(H15:J15)</f>
        <v>0</v>
      </c>
      <c r="L15" s="49">
        <f t="shared" ref="L15:L36" si="1">ROUND(E15*F15,2)</f>
        <v>0</v>
      </c>
      <c r="M15" s="47">
        <f t="shared" ref="M15:M36" si="2">ROUND(H15*E15,2)</f>
        <v>0</v>
      </c>
      <c r="N15" s="47">
        <f t="shared" ref="N15:N36" si="3">ROUND(I15*E15,2)</f>
        <v>0</v>
      </c>
      <c r="O15" s="47">
        <f t="shared" ref="O15:O36" si="4">ROUND(J15*E15,2)</f>
        <v>0</v>
      </c>
      <c r="P15" s="48">
        <f t="shared" ref="P15:P36" si="5">SUM(M15:O15)</f>
        <v>0</v>
      </c>
    </row>
    <row r="16" spans="1:16" x14ac:dyDescent="0.2">
      <c r="A16" s="38">
        <v>2</v>
      </c>
      <c r="B16" s="39"/>
      <c r="C16" s="94" t="s">
        <v>464</v>
      </c>
      <c r="D16" s="25" t="s">
        <v>61</v>
      </c>
      <c r="E16" s="99">
        <v>25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5">
        <v>2</v>
      </c>
      <c r="B17" s="96"/>
      <c r="C17" s="97" t="s">
        <v>465</v>
      </c>
      <c r="D17" s="25"/>
      <c r="E17" s="99"/>
      <c r="F17" s="66"/>
      <c r="G17" s="63"/>
      <c r="H17" s="47"/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8">
        <v>1</v>
      </c>
      <c r="B18" s="39"/>
      <c r="C18" s="94" t="s">
        <v>466</v>
      </c>
      <c r="D18" s="25" t="s">
        <v>96</v>
      </c>
      <c r="E18" s="99">
        <v>2</v>
      </c>
      <c r="F18" s="66"/>
      <c r="G18" s="63"/>
      <c r="H18" s="47">
        <f t="shared" ref="H18:H36" si="6"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8">
        <v>2</v>
      </c>
      <c r="B19" s="39"/>
      <c r="C19" s="94" t="s">
        <v>467</v>
      </c>
      <c r="D19" s="25" t="s">
        <v>468</v>
      </c>
      <c r="E19" s="99">
        <v>2</v>
      </c>
      <c r="F19" s="66"/>
      <c r="G19" s="63"/>
      <c r="H19" s="47">
        <f t="shared" si="6"/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8">
        <v>3</v>
      </c>
      <c r="B20" s="39"/>
      <c r="C20" s="94" t="s">
        <v>469</v>
      </c>
      <c r="D20" s="25" t="s">
        <v>96</v>
      </c>
      <c r="E20" s="99">
        <v>2</v>
      </c>
      <c r="F20" s="66"/>
      <c r="G20" s="63"/>
      <c r="H20" s="47">
        <f t="shared" si="6"/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ht="22.5" x14ac:dyDescent="0.2">
      <c r="A21" s="38">
        <v>4</v>
      </c>
      <c r="B21" s="39"/>
      <c r="C21" s="94" t="s">
        <v>470</v>
      </c>
      <c r="D21" s="25" t="s">
        <v>84</v>
      </c>
      <c r="E21" s="99">
        <v>12</v>
      </c>
      <c r="F21" s="66"/>
      <c r="G21" s="63"/>
      <c r="H21" s="47">
        <f t="shared" si="6"/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8">
        <v>5</v>
      </c>
      <c r="B22" s="39"/>
      <c r="C22" s="94" t="s">
        <v>471</v>
      </c>
      <c r="D22" s="25" t="s">
        <v>84</v>
      </c>
      <c r="E22" s="99">
        <v>100</v>
      </c>
      <c r="F22" s="66"/>
      <c r="G22" s="63"/>
      <c r="H22" s="47">
        <f t="shared" si="6"/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8">
        <v>6</v>
      </c>
      <c r="B23" s="39"/>
      <c r="C23" s="94" t="s">
        <v>472</v>
      </c>
      <c r="D23" s="25" t="s">
        <v>84</v>
      </c>
      <c r="E23" s="99">
        <v>50</v>
      </c>
      <c r="F23" s="66"/>
      <c r="G23" s="63"/>
      <c r="H23" s="47">
        <f t="shared" si="6"/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8">
        <v>7</v>
      </c>
      <c r="B24" s="39"/>
      <c r="C24" s="94" t="s">
        <v>473</v>
      </c>
      <c r="D24" s="25" t="s">
        <v>96</v>
      </c>
      <c r="E24" s="99">
        <v>12</v>
      </c>
      <c r="F24" s="66"/>
      <c r="G24" s="63"/>
      <c r="H24" s="47">
        <f t="shared" si="6"/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8">
        <v>8</v>
      </c>
      <c r="B25" s="39"/>
      <c r="C25" s="94" t="s">
        <v>474</v>
      </c>
      <c r="D25" s="25" t="s">
        <v>96</v>
      </c>
      <c r="E25" s="99">
        <v>2</v>
      </c>
      <c r="F25" s="66"/>
      <c r="G25" s="63"/>
      <c r="H25" s="47">
        <f t="shared" si="6"/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8">
        <v>9</v>
      </c>
      <c r="B26" s="39"/>
      <c r="C26" s="94" t="s">
        <v>475</v>
      </c>
      <c r="D26" s="25" t="s">
        <v>96</v>
      </c>
      <c r="E26" s="99">
        <v>2</v>
      </c>
      <c r="F26" s="66"/>
      <c r="G26" s="63"/>
      <c r="H26" s="47">
        <f t="shared" si="6"/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2.5" x14ac:dyDescent="0.2">
      <c r="A27" s="38">
        <v>10</v>
      </c>
      <c r="B27" s="39"/>
      <c r="C27" s="94" t="s">
        <v>476</v>
      </c>
      <c r="D27" s="25" t="s">
        <v>96</v>
      </c>
      <c r="E27" s="99">
        <v>2</v>
      </c>
      <c r="F27" s="66"/>
      <c r="G27" s="63"/>
      <c r="H27" s="47">
        <f t="shared" si="6"/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2.5" x14ac:dyDescent="0.2">
      <c r="A28" s="38">
        <v>11</v>
      </c>
      <c r="B28" s="39"/>
      <c r="C28" s="94" t="s">
        <v>477</v>
      </c>
      <c r="D28" s="25" t="s">
        <v>96</v>
      </c>
      <c r="E28" s="99">
        <v>6</v>
      </c>
      <c r="F28" s="66"/>
      <c r="G28" s="63"/>
      <c r="H28" s="47">
        <f t="shared" si="6"/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8">
        <v>12</v>
      </c>
      <c r="B29" s="39"/>
      <c r="C29" s="94" t="s">
        <v>478</v>
      </c>
      <c r="D29" s="25" t="s">
        <v>96</v>
      </c>
      <c r="E29" s="99">
        <v>6</v>
      </c>
      <c r="F29" s="66"/>
      <c r="G29" s="63"/>
      <c r="H29" s="47">
        <f t="shared" si="6"/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8">
        <v>13</v>
      </c>
      <c r="B30" s="39"/>
      <c r="C30" s="94" t="s">
        <v>479</v>
      </c>
      <c r="D30" s="25" t="s">
        <v>96</v>
      </c>
      <c r="E30" s="99">
        <v>1</v>
      </c>
      <c r="F30" s="66"/>
      <c r="G30" s="63"/>
      <c r="H30" s="47">
        <f t="shared" si="6"/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2.5" x14ac:dyDescent="0.2">
      <c r="A31" s="38">
        <v>14</v>
      </c>
      <c r="B31" s="39"/>
      <c r="C31" s="94" t="s">
        <v>480</v>
      </c>
      <c r="D31" s="25" t="s">
        <v>96</v>
      </c>
      <c r="E31" s="99">
        <v>140</v>
      </c>
      <c r="F31" s="66"/>
      <c r="G31" s="63"/>
      <c r="H31" s="47">
        <f t="shared" si="6"/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2.5" x14ac:dyDescent="0.2">
      <c r="A32" s="38">
        <v>15</v>
      </c>
      <c r="B32" s="39"/>
      <c r="C32" s="94" t="s">
        <v>481</v>
      </c>
      <c r="D32" s="25" t="s">
        <v>96</v>
      </c>
      <c r="E32" s="99">
        <v>12</v>
      </c>
      <c r="F32" s="66"/>
      <c r="G32" s="63"/>
      <c r="H32" s="47">
        <f t="shared" si="6"/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8">
        <v>16</v>
      </c>
      <c r="B33" s="39"/>
      <c r="C33" s="94" t="s">
        <v>482</v>
      </c>
      <c r="D33" s="25" t="s">
        <v>96</v>
      </c>
      <c r="E33" s="99">
        <v>2</v>
      </c>
      <c r="F33" s="66"/>
      <c r="G33" s="63"/>
      <c r="H33" s="47">
        <f t="shared" si="6"/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8">
        <v>17</v>
      </c>
      <c r="B34" s="39"/>
      <c r="C34" s="94" t="s">
        <v>483</v>
      </c>
      <c r="D34" s="25" t="s">
        <v>484</v>
      </c>
      <c r="E34" s="99">
        <v>200</v>
      </c>
      <c r="F34" s="66"/>
      <c r="G34" s="63"/>
      <c r="H34" s="47">
        <f t="shared" si="6"/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8">
        <v>18</v>
      </c>
      <c r="B35" s="39"/>
      <c r="C35" s="94" t="s">
        <v>485</v>
      </c>
      <c r="D35" s="25" t="s">
        <v>96</v>
      </c>
      <c r="E35" s="99">
        <v>80</v>
      </c>
      <c r="F35" s="66"/>
      <c r="G35" s="63"/>
      <c r="H35" s="47">
        <f t="shared" si="6"/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12" thickBot="1" x14ac:dyDescent="0.25">
      <c r="A36" s="38">
        <v>19</v>
      </c>
      <c r="B36" s="39"/>
      <c r="C36" s="94" t="s">
        <v>486</v>
      </c>
      <c r="D36" s="25" t="s">
        <v>468</v>
      </c>
      <c r="E36" s="99">
        <v>1</v>
      </c>
      <c r="F36" s="66"/>
      <c r="G36" s="63"/>
      <c r="H36" s="47">
        <f t="shared" si="6"/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12" thickBot="1" x14ac:dyDescent="0.25">
      <c r="A37" s="156" t="s">
        <v>493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8"/>
      <c r="L37" s="67">
        <f>SUM(L14:L36)</f>
        <v>0</v>
      </c>
      <c r="M37" s="68">
        <f>SUM(M14:M36)</f>
        <v>0</v>
      </c>
      <c r="N37" s="68">
        <f>SUM(N14:N36)</f>
        <v>0</v>
      </c>
      <c r="O37" s="68">
        <f>SUM(O14:O36)</f>
        <v>0</v>
      </c>
      <c r="P37" s="69">
        <f>SUM(P14:P36)</f>
        <v>0</v>
      </c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" t="s">
        <v>14</v>
      </c>
      <c r="B40" s="17"/>
      <c r="C40" s="155">
        <f>'Kops a'!C34:H34</f>
        <v>0</v>
      </c>
      <c r="D40" s="155"/>
      <c r="E40" s="155"/>
      <c r="F40" s="155"/>
      <c r="G40" s="155"/>
      <c r="H40" s="155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03" t="s">
        <v>15</v>
      </c>
      <c r="D41" s="103"/>
      <c r="E41" s="103"/>
      <c r="F41" s="103"/>
      <c r="G41" s="103"/>
      <c r="H41" s="103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86" t="str">
        <f>'Kops a'!A37</f>
        <v>Tāme sastādīta</v>
      </c>
      <c r="B43" s="87"/>
      <c r="C43" s="87"/>
      <c r="D43" s="8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" t="s">
        <v>37</v>
      </c>
      <c r="B45" s="17"/>
      <c r="C45" s="155">
        <f>'Kops a'!C39:H39</f>
        <v>0</v>
      </c>
      <c r="D45" s="155"/>
      <c r="E45" s="155"/>
      <c r="F45" s="155"/>
      <c r="G45" s="155"/>
      <c r="H45" s="155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03" t="s">
        <v>15</v>
      </c>
      <c r="D46" s="103"/>
      <c r="E46" s="103"/>
      <c r="F46" s="103"/>
      <c r="G46" s="103"/>
      <c r="H46" s="103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86" t="s">
        <v>54</v>
      </c>
      <c r="B48" s="87"/>
      <c r="C48" s="91">
        <f>'Kops a'!C42</f>
        <v>0</v>
      </c>
      <c r="D48" s="50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6:H46"/>
    <mergeCell ref="C4:I4"/>
    <mergeCell ref="F12:K12"/>
    <mergeCell ref="J9:M9"/>
    <mergeCell ref="D8:L8"/>
    <mergeCell ref="A37:K37"/>
    <mergeCell ref="C40:H40"/>
    <mergeCell ref="C41:H41"/>
    <mergeCell ref="C45:H45"/>
  </mergeCells>
  <conditionalFormatting sqref="I14:J36 A14:G36">
    <cfRule type="cellIs" dxfId="15" priority="31" operator="equal">
      <formula>0</formula>
    </cfRule>
  </conditionalFormatting>
  <conditionalFormatting sqref="N9:O9 K14:P36 H14:H36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37:K37">
    <cfRule type="containsText" dxfId="11" priority="25" operator="containsText" text="Tiešās izmaksas kopā, t. sk. darba devēja sociālais nodoklis __.__% ">
      <formula>NOT(ISERROR(SEARCH("Tiešās izmaksas kopā, t. sk. darba devēja sociālais nodoklis __.__% ",A37)))</formula>
    </cfRule>
  </conditionalFormatting>
  <conditionalFormatting sqref="L37:P37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6" operator="equal">
      <formula>0</formula>
    </cfRule>
  </conditionalFormatting>
  <conditionalFormatting sqref="P10">
    <cfRule type="cellIs" dxfId="7" priority="12" operator="equal">
      <formula>"20__. gada __. _________"</formula>
    </cfRule>
  </conditionalFormatting>
  <conditionalFormatting sqref="C45:H45">
    <cfRule type="cellIs" dxfId="6" priority="9" operator="equal">
      <formula>0</formula>
    </cfRule>
  </conditionalFormatting>
  <conditionalFormatting sqref="C40:H40">
    <cfRule type="cellIs" dxfId="5" priority="8" operator="equal">
      <formula>0</formula>
    </cfRule>
  </conditionalFormatting>
  <conditionalFormatting sqref="C45:H45 C48 C40:H40">
    <cfRule type="cellIs" dxfId="4" priority="7" operator="equal">
      <formula>0</formula>
    </cfRule>
  </conditionalFormatting>
  <conditionalFormatting sqref="D1">
    <cfRule type="cellIs" dxfId="3" priority="6" operator="equal">
      <formula>0</formula>
    </cfRule>
  </conditionalFormatting>
  <conditionalFormatting sqref="A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160D584C-64FF-402E-862E-BC36A5AEB0A3}">
            <xm:f>NOT(ISERROR(SEARCH("Tāme sastādīta ____. gada ___. ______________",A43)))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containsText" priority="10" operator="containsText" id="{E1217419-522C-47B8-8672-CC9D11C3FC05}">
            <xm:f>NOT(ISERROR(SEARCH("Sertifikāta Nr. _________________________________",A48)))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2"/>
  <sheetViews>
    <sheetView workbookViewId="0">
      <selection activeCell="N18" sqref="N18"/>
    </sheetView>
  </sheetViews>
  <sheetFormatPr defaultColWidth="3.7109375" defaultRowHeight="11.25" x14ac:dyDescent="0.2"/>
  <cols>
    <col min="1" max="1" width="3" style="1" customWidth="1"/>
    <col min="2" max="2" width="5.42578125" style="1" customWidth="1"/>
    <col min="3" max="3" width="28.42578125" style="1" customWidth="1"/>
    <col min="4" max="4" width="6.85546875" style="1" customWidth="1"/>
    <col min="5" max="5" width="8.42578125" style="1" customWidth="1"/>
    <col min="6" max="6" width="9.5703125" style="1" customWidth="1"/>
    <col min="7" max="7" width="8.140625" style="1" customWidth="1"/>
    <col min="8" max="8" width="5.5703125" style="1" customWidth="1"/>
    <col min="9" max="9" width="6.28515625" style="1" customWidth="1"/>
    <col min="10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5"/>
      <c r="H1" s="105"/>
      <c r="I1" s="105"/>
    </row>
    <row r="2" spans="1:9" x14ac:dyDescent="0.2">
      <c r="A2" s="149" t="s">
        <v>16</v>
      </c>
      <c r="B2" s="149"/>
      <c r="C2" s="149"/>
      <c r="D2" s="149"/>
      <c r="E2" s="149"/>
      <c r="F2" s="149"/>
      <c r="G2" s="149"/>
      <c r="H2" s="149"/>
      <c r="I2" s="149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0" t="s">
        <v>17</v>
      </c>
      <c r="D4" s="150"/>
      <c r="E4" s="150"/>
      <c r="F4" s="150"/>
      <c r="G4" s="150"/>
      <c r="H4" s="150"/>
      <c r="I4" s="150"/>
    </row>
    <row r="5" spans="1:9" ht="11.25" customHeight="1" x14ac:dyDescent="0.2">
      <c r="A5" s="85"/>
      <c r="B5" s="85"/>
      <c r="C5" s="152" t="s">
        <v>52</v>
      </c>
      <c r="D5" s="152"/>
      <c r="E5" s="152"/>
      <c r="F5" s="152"/>
      <c r="G5" s="152"/>
      <c r="H5" s="152"/>
      <c r="I5" s="152"/>
    </row>
    <row r="6" spans="1:9" x14ac:dyDescent="0.2">
      <c r="A6" s="147" t="s">
        <v>18</v>
      </c>
      <c r="B6" s="147"/>
      <c r="C6" s="147"/>
      <c r="D6" s="151" t="str">
        <f>'Kopt a'!B13</f>
        <v>Daudzdzīvokļu dzīvojamās mājas vienkāršotas fasādes atjaunošana</v>
      </c>
      <c r="E6" s="151"/>
      <c r="F6" s="151"/>
      <c r="G6" s="151"/>
      <c r="H6" s="151"/>
      <c r="I6" s="151"/>
    </row>
    <row r="7" spans="1:9" ht="24.95" customHeight="1" x14ac:dyDescent="0.2">
      <c r="A7" s="147" t="s">
        <v>6</v>
      </c>
      <c r="B7" s="147"/>
      <c r="C7" s="147"/>
      <c r="D7" s="148" t="str">
        <f>'Kopt a'!B14</f>
        <v>Daudzdzīvokļu dzīvojamās mājas, Pulkveža Oskara Kalpaka ielā 35, Jelgavā vienkāršotas fasādes atjaunošana</v>
      </c>
      <c r="E7" s="148"/>
      <c r="F7" s="148"/>
      <c r="G7" s="148"/>
      <c r="H7" s="148"/>
      <c r="I7" s="148"/>
    </row>
    <row r="8" spans="1:9" x14ac:dyDescent="0.2">
      <c r="A8" s="144" t="s">
        <v>19</v>
      </c>
      <c r="B8" s="144"/>
      <c r="C8" s="144"/>
      <c r="D8" s="145" t="str">
        <f>'Kopt a'!B15</f>
        <v>Pulkveža Oskara Kalpaka iela 35, Jelgava</v>
      </c>
      <c r="E8" s="145"/>
      <c r="F8" s="145"/>
      <c r="G8" s="145"/>
      <c r="H8" s="145"/>
      <c r="I8" s="145"/>
    </row>
    <row r="9" spans="1:9" x14ac:dyDescent="0.2">
      <c r="A9" s="144" t="s">
        <v>20</v>
      </c>
      <c r="B9" s="144"/>
      <c r="C9" s="144"/>
      <c r="D9" s="145">
        <f>'Kopt a'!B16</f>
        <v>0</v>
      </c>
      <c r="E9" s="145"/>
      <c r="F9" s="145"/>
      <c r="G9" s="145"/>
      <c r="H9" s="145"/>
      <c r="I9" s="145"/>
    </row>
    <row r="10" spans="1:9" x14ac:dyDescent="0.2">
      <c r="C10" s="4" t="s">
        <v>21</v>
      </c>
      <c r="D10" s="146">
        <f>E29</f>
        <v>0</v>
      </c>
      <c r="E10" s="146"/>
      <c r="F10" s="78"/>
      <c r="G10" s="78"/>
      <c r="H10" s="78"/>
      <c r="I10" s="78"/>
    </row>
    <row r="11" spans="1:9" x14ac:dyDescent="0.2">
      <c r="C11" s="4" t="s">
        <v>22</v>
      </c>
      <c r="D11" s="146">
        <f>I25</f>
        <v>0</v>
      </c>
      <c r="E11" s="146"/>
      <c r="F11" s="78"/>
      <c r="G11" s="78"/>
      <c r="H11" s="78"/>
      <c r="I11" s="78"/>
    </row>
    <row r="12" spans="1:9" ht="12" thickBot="1" x14ac:dyDescent="0.25">
      <c r="F12" s="18"/>
      <c r="G12" s="18"/>
      <c r="H12" s="18"/>
      <c r="I12" s="18"/>
    </row>
    <row r="13" spans="1:9" x14ac:dyDescent="0.2">
      <c r="A13" s="128" t="s">
        <v>23</v>
      </c>
      <c r="B13" s="130" t="s">
        <v>24</v>
      </c>
      <c r="C13" s="132" t="s">
        <v>25</v>
      </c>
      <c r="D13" s="133"/>
      <c r="E13" s="136" t="s">
        <v>26</v>
      </c>
      <c r="F13" s="140" t="s">
        <v>27</v>
      </c>
      <c r="G13" s="141"/>
      <c r="H13" s="141"/>
      <c r="I13" s="142" t="s">
        <v>28</v>
      </c>
    </row>
    <row r="14" spans="1:9" ht="34.5" customHeight="1" thickBot="1" x14ac:dyDescent="0.25">
      <c r="A14" s="129"/>
      <c r="B14" s="131"/>
      <c r="C14" s="134"/>
      <c r="D14" s="135"/>
      <c r="E14" s="137"/>
      <c r="F14" s="19" t="s">
        <v>29</v>
      </c>
      <c r="G14" s="20" t="s">
        <v>30</v>
      </c>
      <c r="H14" s="20" t="s">
        <v>31</v>
      </c>
      <c r="I14" s="143"/>
    </row>
    <row r="15" spans="1:9" x14ac:dyDescent="0.2">
      <c r="A15" s="73">
        <f>IF(E15=0,0,IF(COUNTBLANK(E15)=1,0,COUNTA($E$15:E15)))</f>
        <v>0</v>
      </c>
      <c r="B15" s="24">
        <f>IF(A15=0,0,CONCATENATE("Lt-",A15))</f>
        <v>0</v>
      </c>
      <c r="C15" s="138" t="str">
        <f>'1a'!C2:I2</f>
        <v>Ieejas mezgla atjaunošana</v>
      </c>
      <c r="D15" s="139"/>
      <c r="E15" s="59">
        <f>'1a'!P41</f>
        <v>0</v>
      </c>
      <c r="F15" s="54">
        <f>'1a'!M41</f>
        <v>0</v>
      </c>
      <c r="G15" s="55">
        <f>'1a'!N41</f>
        <v>0</v>
      </c>
      <c r="H15" s="55">
        <f>'1a'!O41</f>
        <v>0</v>
      </c>
      <c r="I15" s="56">
        <f>'1a'!L41</f>
        <v>0</v>
      </c>
    </row>
    <row r="16" spans="1:9" x14ac:dyDescent="0.2">
      <c r="A16" s="74">
        <f>IF(E16=0,0,IF(COUNTBLANK(E16)=1,0,COUNTA($E$15:E16)))</f>
        <v>0</v>
      </c>
      <c r="B16" s="25">
        <f>IF(A16=0,0,CONCATENATE("Lt-",A16))</f>
        <v>0</v>
      </c>
      <c r="C16" s="124" t="str">
        <f>'2a'!C2:I2</f>
        <v>Jumta atjaunošana</v>
      </c>
      <c r="D16" s="125"/>
      <c r="E16" s="60">
        <f>'2a'!P51</f>
        <v>0</v>
      </c>
      <c r="F16" s="46">
        <f>'2a'!M51</f>
        <v>0</v>
      </c>
      <c r="G16" s="57">
        <f>'2a'!N51</f>
        <v>0</v>
      </c>
      <c r="H16" s="57">
        <f>'2a'!O51</f>
        <v>0</v>
      </c>
      <c r="I16" s="58">
        <f>'2a'!L51</f>
        <v>0</v>
      </c>
    </row>
    <row r="17" spans="1:9" x14ac:dyDescent="0.2">
      <c r="A17" s="74">
        <f>IF(E17=0,0,IF(COUNTBLANK(E17)=1,0,COUNTA($E$15:E17)))</f>
        <v>0</v>
      </c>
      <c r="B17" s="25">
        <f t="shared" ref="B17:B24" si="0">IF(A17=0,0,CONCATENATE("Lt-",A17))</f>
        <v>0</v>
      </c>
      <c r="C17" s="124" t="str">
        <f>'3a'!C2:I2</f>
        <v>Siltināšanas un apdares darbi</v>
      </c>
      <c r="D17" s="125"/>
      <c r="E17" s="61">
        <f>'3a'!P157</f>
        <v>0</v>
      </c>
      <c r="F17" s="46">
        <f>'3a'!M157</f>
        <v>0</v>
      </c>
      <c r="G17" s="57">
        <f>'3a'!N157</f>
        <v>0</v>
      </c>
      <c r="H17" s="57">
        <f>'3a'!O157</f>
        <v>0</v>
      </c>
      <c r="I17" s="58">
        <f>'3a'!L157</f>
        <v>0</v>
      </c>
    </row>
    <row r="18" spans="1:9" ht="11.25" customHeight="1" x14ac:dyDescent="0.2">
      <c r="A18" s="74">
        <f>IF(E18=0,0,IF(COUNTBLANK(E18)=1,0,COUNTA($E$15:E18)))</f>
        <v>0</v>
      </c>
      <c r="B18" s="25">
        <f t="shared" si="0"/>
        <v>0</v>
      </c>
      <c r="C18" s="124" t="str">
        <f>'4a'!C2:I2</f>
        <v>Pagraba griestu atjaunošanas darbi</v>
      </c>
      <c r="D18" s="125"/>
      <c r="E18" s="61">
        <f>'4a'!P35</f>
        <v>0</v>
      </c>
      <c r="F18" s="46">
        <f>'4a'!M35</f>
        <v>0</v>
      </c>
      <c r="G18" s="57">
        <f>'4a'!N35</f>
        <v>0</v>
      </c>
      <c r="H18" s="57">
        <f>'4a'!O35</f>
        <v>0</v>
      </c>
      <c r="I18" s="58">
        <f>'4a'!L35</f>
        <v>0</v>
      </c>
    </row>
    <row r="19" spans="1:9" x14ac:dyDescent="0.2">
      <c r="A19" s="74">
        <f>IF(E19=0,0,IF(COUNTBLANK(E19)=1,0,COUNTA($E$15:E19)))</f>
        <v>0</v>
      </c>
      <c r="B19" s="25">
        <f t="shared" si="0"/>
        <v>0</v>
      </c>
      <c r="C19" s="124" t="str">
        <f>'5a'!C2:I2</f>
        <v>Logu un durvju maiņa</v>
      </c>
      <c r="D19" s="125"/>
      <c r="E19" s="61">
        <f>'5a'!P94</f>
        <v>0</v>
      </c>
      <c r="F19" s="46">
        <f>'5a'!M94</f>
        <v>0</v>
      </c>
      <c r="G19" s="57">
        <f>'5a'!N94</f>
        <v>0</v>
      </c>
      <c r="H19" s="57">
        <f>'5a'!O94</f>
        <v>0</v>
      </c>
      <c r="I19" s="58">
        <f>'5a'!L94</f>
        <v>0</v>
      </c>
    </row>
    <row r="20" spans="1:9" x14ac:dyDescent="0.2">
      <c r="A20" s="74">
        <f>IF(E20=0,0,IF(COUNTBLANK(E20)=1,0,COUNTA($E$15:E20)))</f>
        <v>0</v>
      </c>
      <c r="B20" s="25">
        <f t="shared" si="0"/>
        <v>0</v>
      </c>
      <c r="C20" s="124" t="str">
        <f>'6a'!C2:I2</f>
        <v>Iekšējie apdares darbi</v>
      </c>
      <c r="D20" s="125"/>
      <c r="E20" s="61">
        <f>'6a'!P27</f>
        <v>0</v>
      </c>
      <c r="F20" s="46">
        <f>'6a'!M27</f>
        <v>0</v>
      </c>
      <c r="G20" s="57">
        <f>'6a'!N27</f>
        <v>0</v>
      </c>
      <c r="H20" s="57">
        <f>'6a'!O27</f>
        <v>0</v>
      </c>
      <c r="I20" s="58">
        <f>'6a'!L27</f>
        <v>0</v>
      </c>
    </row>
    <row r="21" spans="1:9" x14ac:dyDescent="0.2">
      <c r="A21" s="74">
        <f>IF(E21=0,0,IF(COUNTBLANK(E21)=1,0,COUNTA($E$15:E21)))</f>
        <v>0</v>
      </c>
      <c r="B21" s="25">
        <f t="shared" si="0"/>
        <v>0</v>
      </c>
      <c r="C21" s="124" t="str">
        <f>'7a'!C2:I2</f>
        <v>Ventilācijas atjaunošanas darbi</v>
      </c>
      <c r="D21" s="125"/>
      <c r="E21" s="61">
        <f>'7a'!P31</f>
        <v>0</v>
      </c>
      <c r="F21" s="46">
        <f>'7a'!M31</f>
        <v>0</v>
      </c>
      <c r="G21" s="57">
        <f>'7a'!N31</f>
        <v>0</v>
      </c>
      <c r="H21" s="57">
        <f>'7a'!O31</f>
        <v>0</v>
      </c>
      <c r="I21" s="58">
        <f>'7a'!L31</f>
        <v>0</v>
      </c>
    </row>
    <row r="22" spans="1:9" x14ac:dyDescent="0.2">
      <c r="A22" s="74">
        <f>IF(E22=0,0,IF(COUNTBLANK(E22)=1,0,COUNTA($E$15:E22)))</f>
        <v>0</v>
      </c>
      <c r="B22" s="25">
        <f t="shared" si="0"/>
        <v>0</v>
      </c>
      <c r="C22" s="124" t="str">
        <f>'8a'!C2:I2</f>
        <v>Ūdensapgādes un kanalizācijas sistēmas atjaunošana</v>
      </c>
      <c r="D22" s="125"/>
      <c r="E22" s="61">
        <f>'8a'!P106</f>
        <v>0</v>
      </c>
      <c r="F22" s="46">
        <f>'8a'!M106</f>
        <v>0</v>
      </c>
      <c r="G22" s="57">
        <f>'8a'!N106</f>
        <v>0</v>
      </c>
      <c r="H22" s="57">
        <f>'8a'!O106</f>
        <v>0</v>
      </c>
      <c r="I22" s="58">
        <f>'8a'!L106</f>
        <v>0</v>
      </c>
    </row>
    <row r="23" spans="1:9" x14ac:dyDescent="0.2">
      <c r="A23" s="74">
        <f>IF(E23=0,0,IF(COUNTBLANK(E23)=1,0,COUNTA($E$15:E23)))</f>
        <v>0</v>
      </c>
      <c r="B23" s="25">
        <f t="shared" si="0"/>
        <v>0</v>
      </c>
      <c r="C23" s="124" t="str">
        <f>'9a'!C2:I2</f>
        <v>Apkures sistēmas atjaunošana</v>
      </c>
      <c r="D23" s="125"/>
      <c r="E23" s="61">
        <f>'9a'!P86</f>
        <v>0</v>
      </c>
      <c r="F23" s="46">
        <f>'9a'!M86</f>
        <v>0</v>
      </c>
      <c r="G23" s="57">
        <f>'9a'!N86</f>
        <v>0</v>
      </c>
      <c r="H23" s="57">
        <f>'9a'!O86</f>
        <v>0</v>
      </c>
      <c r="I23" s="58">
        <f>'9a'!L86</f>
        <v>0</v>
      </c>
    </row>
    <row r="24" spans="1:9" ht="12" thickBot="1" x14ac:dyDescent="0.25">
      <c r="A24" s="101">
        <f>IF(E24=0,0,IF(COUNTBLANK(E24)=1,0,COUNTA($E$15:E24)))</f>
        <v>0</v>
      </c>
      <c r="B24" s="102">
        <f t="shared" si="0"/>
        <v>0</v>
      </c>
      <c r="C24" s="126" t="str">
        <f>'10a'!C2:I2</f>
        <v>Zibensaizsardzības izbūves darbi</v>
      </c>
      <c r="D24" s="127"/>
      <c r="E24" s="61">
        <f>'10a'!P37</f>
        <v>0</v>
      </c>
      <c r="F24" s="46">
        <f>'10a'!M37</f>
        <v>0</v>
      </c>
      <c r="G24" s="57">
        <f>'10a'!N37</f>
        <v>0</v>
      </c>
      <c r="H24" s="57">
        <f>'10a'!O37</f>
        <v>0</v>
      </c>
      <c r="I24" s="58">
        <f>'10a'!L37</f>
        <v>0</v>
      </c>
    </row>
    <row r="25" spans="1:9" ht="12" thickBot="1" x14ac:dyDescent="0.25">
      <c r="A25" s="109" t="s">
        <v>32</v>
      </c>
      <c r="B25" s="110"/>
      <c r="C25" s="110"/>
      <c r="D25" s="111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x14ac:dyDescent="0.2">
      <c r="A26" s="112" t="s">
        <v>33</v>
      </c>
      <c r="B26" s="113"/>
      <c r="C26" s="114"/>
      <c r="D26" s="70"/>
      <c r="E26" s="42">
        <f>ROUND(E25*$D26,2)</f>
        <v>0</v>
      </c>
      <c r="F26" s="43"/>
      <c r="G26" s="43"/>
      <c r="H26" s="43"/>
      <c r="I26" s="43"/>
    </row>
    <row r="27" spans="1:9" x14ac:dyDescent="0.2">
      <c r="A27" s="115" t="s">
        <v>34</v>
      </c>
      <c r="B27" s="116"/>
      <c r="C27" s="117"/>
      <c r="D27" s="71"/>
      <c r="E27" s="44">
        <f>ROUND(E26*$D27,2)</f>
        <v>0</v>
      </c>
      <c r="F27" s="43"/>
      <c r="G27" s="43"/>
      <c r="H27" s="43"/>
      <c r="I27" s="43"/>
    </row>
    <row r="28" spans="1:9" x14ac:dyDescent="0.2">
      <c r="A28" s="118" t="s">
        <v>35</v>
      </c>
      <c r="B28" s="119"/>
      <c r="C28" s="120"/>
      <c r="D28" s="72"/>
      <c r="E28" s="44">
        <f>ROUND(E25*$D28,2)</f>
        <v>0</v>
      </c>
      <c r="F28" s="43"/>
      <c r="G28" s="43"/>
      <c r="H28" s="43"/>
      <c r="I28" s="43"/>
    </row>
    <row r="29" spans="1:9" ht="12" thickBot="1" x14ac:dyDescent="0.25">
      <c r="A29" s="121" t="s">
        <v>36</v>
      </c>
      <c r="B29" s="122"/>
      <c r="C29" s="123"/>
      <c r="D29" s="22"/>
      <c r="E29" s="45">
        <f>SUM(E25:E28)-E27</f>
        <v>0</v>
      </c>
      <c r="F29" s="43"/>
      <c r="G29" s="43"/>
      <c r="H29" s="43"/>
      <c r="I29" s="43"/>
    </row>
    <row r="30" spans="1:9" x14ac:dyDescent="0.2">
      <c r="A30" s="174" t="s">
        <v>491</v>
      </c>
      <c r="G30" s="21"/>
    </row>
    <row r="31" spans="1:9" x14ac:dyDescent="0.2">
      <c r="C31" s="17"/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08"/>
      <c r="D34" s="108"/>
      <c r="E34" s="108"/>
      <c r="F34" s="108"/>
      <c r="G34" s="108"/>
      <c r="H34" s="108"/>
    </row>
    <row r="35" spans="1:8" x14ac:dyDescent="0.2">
      <c r="A35" s="17"/>
      <c r="B35" s="17"/>
      <c r="C35" s="103" t="s">
        <v>15</v>
      </c>
      <c r="D35" s="103"/>
      <c r="E35" s="103"/>
      <c r="F35" s="103"/>
      <c r="G35" s="103"/>
      <c r="H35" s="103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86" t="str">
        <f>'Kopt a'!A36</f>
        <v>Tāme sastādīta</v>
      </c>
      <c r="B37" s="87"/>
      <c r="C37" s="87"/>
      <c r="D37" s="87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37</v>
      </c>
      <c r="B39" s="17"/>
      <c r="C39" s="108"/>
      <c r="D39" s="108"/>
      <c r="E39" s="108"/>
      <c r="F39" s="108"/>
      <c r="G39" s="108"/>
      <c r="H39" s="108"/>
    </row>
    <row r="40" spans="1:8" x14ac:dyDescent="0.2">
      <c r="A40" s="17"/>
      <c r="B40" s="17"/>
      <c r="C40" s="103" t="s">
        <v>15</v>
      </c>
      <c r="D40" s="103"/>
      <c r="E40" s="103"/>
      <c r="F40" s="103"/>
      <c r="G40" s="103"/>
      <c r="H40" s="103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86" t="s">
        <v>53</v>
      </c>
      <c r="B42" s="87"/>
      <c r="C42" s="92"/>
      <c r="D42" s="87"/>
      <c r="F42" s="17"/>
      <c r="G42" s="17"/>
      <c r="H42" s="17"/>
    </row>
    <row r="52" spans="5:9" x14ac:dyDescent="0.2">
      <c r="E52" s="21"/>
      <c r="F52" s="21"/>
      <c r="G52" s="21"/>
      <c r="H52" s="21"/>
      <c r="I52" s="21"/>
    </row>
  </sheetData>
  <mergeCells count="39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34:H34"/>
    <mergeCell ref="C35:H35"/>
    <mergeCell ref="C39:H39"/>
    <mergeCell ref="C40:H40"/>
    <mergeCell ref="A25:D25"/>
    <mergeCell ref="A26:C26"/>
    <mergeCell ref="A27:C27"/>
    <mergeCell ref="A28:C28"/>
    <mergeCell ref="A29:C29"/>
  </mergeCells>
  <conditionalFormatting sqref="E25:I25">
    <cfRule type="cellIs" dxfId="174" priority="19" operator="equal">
      <formula>0</formula>
    </cfRule>
  </conditionalFormatting>
  <conditionalFormatting sqref="D10:E11">
    <cfRule type="cellIs" dxfId="173" priority="18" operator="equal">
      <formula>0</formula>
    </cfRule>
  </conditionalFormatting>
  <conditionalFormatting sqref="E15 C15:D24 E26:E29 I15:I24">
    <cfRule type="cellIs" dxfId="172" priority="16" operator="equal">
      <formula>0</formula>
    </cfRule>
  </conditionalFormatting>
  <conditionalFormatting sqref="D26:D28">
    <cfRule type="cellIs" dxfId="171" priority="14" operator="equal">
      <formula>0</formula>
    </cfRule>
  </conditionalFormatting>
  <conditionalFormatting sqref="C39:H39">
    <cfRule type="cellIs" dxfId="170" priority="11" operator="equal">
      <formula>0</formula>
    </cfRule>
  </conditionalFormatting>
  <conditionalFormatting sqref="C34:H34">
    <cfRule type="cellIs" dxfId="169" priority="10" operator="equal">
      <formula>0</formula>
    </cfRule>
  </conditionalFormatting>
  <conditionalFormatting sqref="E15:E24">
    <cfRule type="cellIs" dxfId="168" priority="8" operator="equal">
      <formula>0</formula>
    </cfRule>
  </conditionalFormatting>
  <conditionalFormatting sqref="F15:I24">
    <cfRule type="cellIs" dxfId="167" priority="7" operator="equal">
      <formula>0</formula>
    </cfRule>
  </conditionalFormatting>
  <conditionalFormatting sqref="D6:I9">
    <cfRule type="cellIs" dxfId="166" priority="6" operator="equal">
      <formula>0</formula>
    </cfRule>
  </conditionalFormatting>
  <conditionalFormatting sqref="C42">
    <cfRule type="cellIs" dxfId="165" priority="4" operator="equal">
      <formula>0</formula>
    </cfRule>
  </conditionalFormatting>
  <conditionalFormatting sqref="B15:B24">
    <cfRule type="cellIs" dxfId="164" priority="3" operator="equal">
      <formula>0</formula>
    </cfRule>
  </conditionalFormatting>
  <conditionalFormatting sqref="A15:A24">
    <cfRule type="cellIs" dxfId="163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53"/>
  <sheetViews>
    <sheetView topLeftCell="A19" workbookViewId="0">
      <selection activeCell="I26" sqref="I2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5" width="5.5703125" style="1" customWidth="1"/>
    <col min="16" max="16" width="5.8554687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58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ht="11.25" customHeight="1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P41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8" t="str">
        <f>A47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>
        <f t="shared" ref="H14:H40" si="0"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8">
        <v>1</v>
      </c>
      <c r="B15" s="39"/>
      <c r="C15" s="94" t="s">
        <v>60</v>
      </c>
      <c r="D15" s="25" t="s">
        <v>61</v>
      </c>
      <c r="E15" s="99">
        <v>22.2</v>
      </c>
      <c r="F15" s="66"/>
      <c r="G15" s="63"/>
      <c r="H15" s="47">
        <f t="shared" si="0"/>
        <v>0</v>
      </c>
      <c r="I15" s="63"/>
      <c r="J15" s="63"/>
      <c r="K15" s="48">
        <f t="shared" ref="K15:K40" si="1">SUM(H15:J15)</f>
        <v>0</v>
      </c>
      <c r="L15" s="49">
        <f t="shared" ref="L15:L40" si="2">ROUND(E15*F15,2)</f>
        <v>0</v>
      </c>
      <c r="M15" s="47">
        <f t="shared" ref="M15:M40" si="3">ROUND(H15*E15,2)</f>
        <v>0</v>
      </c>
      <c r="N15" s="47">
        <f t="shared" ref="N15:N40" si="4">ROUND(I15*E15,2)</f>
        <v>0</v>
      </c>
      <c r="O15" s="47">
        <f t="shared" ref="O15:O40" si="5">ROUND(J15*E15,2)</f>
        <v>0</v>
      </c>
      <c r="P15" s="48">
        <f t="shared" ref="P15:P40" si="6">SUM(M15:O15)</f>
        <v>0</v>
      </c>
    </row>
    <row r="16" spans="1:16" ht="45" x14ac:dyDescent="0.2">
      <c r="A16" s="38">
        <v>2</v>
      </c>
      <c r="B16" s="39"/>
      <c r="C16" s="94" t="s">
        <v>62</v>
      </c>
      <c r="D16" s="25" t="s">
        <v>61</v>
      </c>
      <c r="E16" s="99">
        <v>22.2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63</v>
      </c>
      <c r="D17" s="25"/>
      <c r="E17" s="99"/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8">
        <v>1</v>
      </c>
      <c r="B18" s="39"/>
      <c r="C18" s="94" t="s">
        <v>64</v>
      </c>
      <c r="D18" s="25" t="s">
        <v>61</v>
      </c>
      <c r="E18" s="99">
        <f>E16</f>
        <v>22.2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2</v>
      </c>
      <c r="B19" s="39"/>
      <c r="C19" s="94" t="s">
        <v>65</v>
      </c>
      <c r="D19" s="25" t="s">
        <v>61</v>
      </c>
      <c r="E19" s="99">
        <f>E18</f>
        <v>22.2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3</v>
      </c>
      <c r="B20" s="39"/>
      <c r="C20" s="98" t="s">
        <v>66</v>
      </c>
      <c r="D20" s="25" t="s">
        <v>61</v>
      </c>
      <c r="E20" s="99">
        <f>E19*1.25</f>
        <v>27.75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8" t="s">
        <v>67</v>
      </c>
      <c r="D21" s="25" t="s">
        <v>68</v>
      </c>
      <c r="E21" s="99">
        <f>E19*5</f>
        <v>111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5</v>
      </c>
      <c r="B22" s="39"/>
      <c r="C22" s="98" t="s">
        <v>69</v>
      </c>
      <c r="D22" s="25" t="s">
        <v>70</v>
      </c>
      <c r="E22" s="99">
        <v>1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8">
        <v>6</v>
      </c>
      <c r="B23" s="39"/>
      <c r="C23" s="98" t="s">
        <v>71</v>
      </c>
      <c r="D23" s="25" t="s">
        <v>68</v>
      </c>
      <c r="E23" s="99">
        <f>E19*0.25</f>
        <v>5.55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7</v>
      </c>
      <c r="B24" s="39"/>
      <c r="C24" s="94" t="s">
        <v>72</v>
      </c>
      <c r="D24" s="25" t="s">
        <v>61</v>
      </c>
      <c r="E24" s="99">
        <f>E19</f>
        <v>22.2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2.5" x14ac:dyDescent="0.2">
      <c r="A25" s="38">
        <v>8</v>
      </c>
      <c r="B25" s="39"/>
      <c r="C25" s="98" t="s">
        <v>73</v>
      </c>
      <c r="D25" s="25" t="s">
        <v>68</v>
      </c>
      <c r="E25" s="99">
        <f>E24*4</f>
        <v>88.8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9</v>
      </c>
      <c r="B26" s="39"/>
      <c r="C26" s="98" t="s">
        <v>74</v>
      </c>
      <c r="D26" s="25" t="s">
        <v>70</v>
      </c>
      <c r="E26" s="99">
        <v>1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10</v>
      </c>
      <c r="B27" s="39"/>
      <c r="C27" s="94" t="s">
        <v>75</v>
      </c>
      <c r="D27" s="25" t="s">
        <v>61</v>
      </c>
      <c r="E27" s="99">
        <f>E24</f>
        <v>22.2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8">
        <v>11</v>
      </c>
      <c r="B28" s="39"/>
      <c r="C28" s="98" t="s">
        <v>76</v>
      </c>
      <c r="D28" s="25" t="s">
        <v>77</v>
      </c>
      <c r="E28" s="99">
        <f>E27*0.45*1.2</f>
        <v>11.99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12</v>
      </c>
      <c r="B29" s="39"/>
      <c r="C29" s="98" t="s">
        <v>74</v>
      </c>
      <c r="D29" s="25" t="s">
        <v>70</v>
      </c>
      <c r="E29" s="99">
        <v>1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95">
        <v>3</v>
      </c>
      <c r="B30" s="96"/>
      <c r="C30" s="97" t="s">
        <v>78</v>
      </c>
      <c r="D30" s="25"/>
      <c r="E30" s="99"/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</v>
      </c>
      <c r="B31" s="39"/>
      <c r="C31" s="94" t="s">
        <v>79</v>
      </c>
      <c r="D31" s="25" t="s">
        <v>61</v>
      </c>
      <c r="E31" s="99">
        <f>E15</f>
        <v>22.2</v>
      </c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8">
        <v>2</v>
      </c>
      <c r="B32" s="39"/>
      <c r="C32" s="100" t="s">
        <v>80</v>
      </c>
      <c r="D32" s="25" t="s">
        <v>61</v>
      </c>
      <c r="E32" s="99">
        <f>E31*1.25</f>
        <v>27.75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2.5" x14ac:dyDescent="0.2">
      <c r="A33" s="38">
        <v>3</v>
      </c>
      <c r="B33" s="39"/>
      <c r="C33" s="100" t="s">
        <v>81</v>
      </c>
      <c r="D33" s="25" t="s">
        <v>61</v>
      </c>
      <c r="E33" s="99">
        <f>E31*1.25</f>
        <v>27.75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4</v>
      </c>
      <c r="B34" s="39"/>
      <c r="C34" s="100" t="s">
        <v>82</v>
      </c>
      <c r="D34" s="25" t="s">
        <v>70</v>
      </c>
      <c r="E34" s="99">
        <v>1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5</v>
      </c>
      <c r="B35" s="39"/>
      <c r="C35" s="94" t="s">
        <v>83</v>
      </c>
      <c r="D35" s="25" t="s">
        <v>84</v>
      </c>
      <c r="E35" s="99">
        <v>56.4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6</v>
      </c>
      <c r="B36" s="39"/>
      <c r="C36" s="100" t="s">
        <v>85</v>
      </c>
      <c r="D36" s="25" t="s">
        <v>84</v>
      </c>
      <c r="E36" s="99">
        <f>E35*1.1</f>
        <v>62.04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7</v>
      </c>
      <c r="B37" s="39"/>
      <c r="C37" s="100" t="s">
        <v>86</v>
      </c>
      <c r="D37" s="25" t="s">
        <v>70</v>
      </c>
      <c r="E37" s="99">
        <v>1</v>
      </c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8</v>
      </c>
      <c r="B38" s="39"/>
      <c r="C38" s="94" t="s">
        <v>87</v>
      </c>
      <c r="D38" s="25" t="s">
        <v>84</v>
      </c>
      <c r="E38" s="99">
        <v>17.04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2.5" x14ac:dyDescent="0.2">
      <c r="A39" s="38">
        <v>9</v>
      </c>
      <c r="B39" s="39"/>
      <c r="C39" s="100" t="s">
        <v>88</v>
      </c>
      <c r="D39" s="25" t="s">
        <v>84</v>
      </c>
      <c r="E39" s="99">
        <f>E38*1.15</f>
        <v>19.600000000000001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12" thickBot="1" x14ac:dyDescent="0.25">
      <c r="A40" s="38">
        <v>10</v>
      </c>
      <c r="B40" s="39"/>
      <c r="C40" s="100" t="s">
        <v>89</v>
      </c>
      <c r="D40" s="25" t="s">
        <v>90</v>
      </c>
      <c r="E40" s="99">
        <v>1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12" customHeight="1" thickBot="1" x14ac:dyDescent="0.25">
      <c r="A41" s="156" t="s">
        <v>493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8"/>
      <c r="L41" s="67">
        <f>SUM(L14:L40)</f>
        <v>0</v>
      </c>
      <c r="M41" s="68">
        <f>SUM(M14:M40)</f>
        <v>0</v>
      </c>
      <c r="N41" s="68">
        <f>SUM(N14:N40)</f>
        <v>0</v>
      </c>
      <c r="O41" s="68">
        <f>SUM(O14:O40)</f>
        <v>0</v>
      </c>
      <c r="P41" s="69">
        <f>SUM(P14:P40)</f>
        <v>0</v>
      </c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" t="s">
        <v>14</v>
      </c>
      <c r="B44" s="17"/>
      <c r="C44" s="155">
        <f>'Kops a'!C34:H34</f>
        <v>0</v>
      </c>
      <c r="D44" s="155"/>
      <c r="E44" s="155"/>
      <c r="F44" s="155"/>
      <c r="G44" s="155"/>
      <c r="H44" s="155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03" t="s">
        <v>15</v>
      </c>
      <c r="D45" s="103"/>
      <c r="E45" s="103"/>
      <c r="F45" s="103"/>
      <c r="G45" s="103"/>
      <c r="H45" s="103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86" t="str">
        <f>'Kops a'!A37</f>
        <v>Tāme sastādīta</v>
      </c>
      <c r="B47" s="87"/>
      <c r="C47" s="87"/>
      <c r="D47" s="8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37</v>
      </c>
      <c r="B49" s="17"/>
      <c r="C49" s="155">
        <f>'Kops a'!C39:H39</f>
        <v>0</v>
      </c>
      <c r="D49" s="155"/>
      <c r="E49" s="155"/>
      <c r="F49" s="155"/>
      <c r="G49" s="155"/>
      <c r="H49" s="155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03" t="s">
        <v>15</v>
      </c>
      <c r="D50" s="103"/>
      <c r="E50" s="103"/>
      <c r="F50" s="103"/>
      <c r="G50" s="103"/>
      <c r="H50" s="103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86" t="s">
        <v>54</v>
      </c>
      <c r="B52" s="87"/>
      <c r="C52" s="91">
        <f>'Kops a'!C42</f>
        <v>0</v>
      </c>
      <c r="D52" s="50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49:H49"/>
    <mergeCell ref="C50:H50"/>
    <mergeCell ref="C44:H44"/>
    <mergeCell ref="C45:H45"/>
    <mergeCell ref="A41:K41"/>
  </mergeCells>
  <conditionalFormatting sqref="I14:J40 A14:G40">
    <cfRule type="cellIs" dxfId="160" priority="20" operator="equal">
      <formula>0</formula>
    </cfRule>
  </conditionalFormatting>
  <conditionalFormatting sqref="N9:O9 K14:P40 H14:H40">
    <cfRule type="cellIs" dxfId="159" priority="18" operator="equal">
      <formula>0</formula>
    </cfRule>
  </conditionalFormatting>
  <conditionalFormatting sqref="A9">
    <cfRule type="containsText" dxfId="158" priority="1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7" priority="15" operator="equal">
      <formula>0</formula>
    </cfRule>
  </conditionalFormatting>
  <conditionalFormatting sqref="O10:P10">
    <cfRule type="cellIs" dxfId="156" priority="14" operator="equal">
      <formula>"20__. gada __. _________"</formula>
    </cfRule>
  </conditionalFormatting>
  <conditionalFormatting sqref="C49:H49">
    <cfRule type="cellIs" dxfId="155" priority="9" operator="equal">
      <formula>0</formula>
    </cfRule>
  </conditionalFormatting>
  <conditionalFormatting sqref="C44:H44">
    <cfRule type="cellIs" dxfId="154" priority="8" operator="equal">
      <formula>0</formula>
    </cfRule>
  </conditionalFormatting>
  <conditionalFormatting sqref="L41:P41">
    <cfRule type="cellIs" dxfId="153" priority="7" operator="equal">
      <formula>0</formula>
    </cfRule>
  </conditionalFormatting>
  <conditionalFormatting sqref="C4:I4">
    <cfRule type="cellIs" dxfId="152" priority="6" operator="equal">
      <formula>0</formula>
    </cfRule>
  </conditionalFormatting>
  <conditionalFormatting sqref="D5:L8">
    <cfRule type="cellIs" dxfId="151" priority="4" operator="equal">
      <formula>0</formula>
    </cfRule>
  </conditionalFormatting>
  <conditionalFormatting sqref="C49:H49 C52 C44:H44">
    <cfRule type="cellIs" dxfId="150" priority="3" operator="equal">
      <formula>0</formula>
    </cfRule>
  </conditionalFormatting>
  <conditionalFormatting sqref="D1">
    <cfRule type="cellIs" dxfId="149" priority="2" operator="equal">
      <formula>0</formula>
    </cfRule>
  </conditionalFormatting>
  <conditionalFormatting sqref="A41:K41">
    <cfRule type="containsText" dxfId="148" priority="1" operator="containsText" text="Tiešās izmaksas kopā, t. sk. darba devēja sociālais nodoklis __.__% ">
      <formula>NOT(ISERROR(SEARCH("Tiešās izmaksas kopā, t. sk. darba devēja sociālais nodoklis __.__% ",A41)))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BC596309-6EE4-47E0-A590-F3D2F6DA868B}">
            <xm:f>NOT(ISERROR(SEARCH("Tāme sastādīta ____. gada ___. ______________",A47)))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10" operator="containsText" id="{A5053C80-E745-4777-A201-BBBD02E74FC0}">
            <xm:f>NOT(ISERROR(SEARCH("Sertifikāta Nr. _________________________________",A52)))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63"/>
  <sheetViews>
    <sheetView topLeftCell="A37" workbookViewId="0">
      <selection activeCell="I17" sqref="I17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2" width="5.140625" style="1" customWidth="1"/>
    <col min="13" max="13" width="5" style="1" customWidth="1"/>
    <col min="14" max="14" width="4.28515625" style="1" customWidth="1"/>
    <col min="15" max="15" width="4.42578125" style="1" customWidth="1"/>
    <col min="16" max="16" width="3.710937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119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P51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A57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8">
        <v>1</v>
      </c>
      <c r="B15" s="39"/>
      <c r="C15" s="94" t="s">
        <v>91</v>
      </c>
      <c r="D15" s="25" t="s">
        <v>61</v>
      </c>
      <c r="E15" s="99">
        <v>1140</v>
      </c>
      <c r="F15" s="66"/>
      <c r="G15" s="63"/>
      <c r="H15" s="47">
        <f>ROUND(F15*G15,2)</f>
        <v>0</v>
      </c>
      <c r="I15" s="63"/>
      <c r="J15" s="63"/>
      <c r="K15" s="48">
        <f t="shared" ref="K15:K46" si="0">SUM(H15:J15)</f>
        <v>0</v>
      </c>
      <c r="L15" s="49">
        <f t="shared" ref="L15:L46" si="1">ROUND(E15*F15,2)</f>
        <v>0</v>
      </c>
      <c r="M15" s="47">
        <f t="shared" ref="M15:M46" si="2">ROUND(H15*E15,2)</f>
        <v>0</v>
      </c>
      <c r="N15" s="47">
        <f t="shared" ref="N15:N46" si="3">ROUND(I15*E15,2)</f>
        <v>0</v>
      </c>
      <c r="O15" s="47">
        <f t="shared" ref="O15:O46" si="4">ROUND(J15*E15,2)</f>
        <v>0</v>
      </c>
      <c r="P15" s="48">
        <f t="shared" ref="P15:P46" si="5">SUM(M15:O15)</f>
        <v>0</v>
      </c>
    </row>
    <row r="16" spans="1:16" ht="22.5" x14ac:dyDescent="0.2">
      <c r="A16" s="38">
        <v>2</v>
      </c>
      <c r="B16" s="39"/>
      <c r="C16" s="94" t="s">
        <v>92</v>
      </c>
      <c r="D16" s="25" t="s">
        <v>61</v>
      </c>
      <c r="E16" s="99">
        <v>1140</v>
      </c>
      <c r="F16" s="66"/>
      <c r="G16" s="63"/>
      <c r="H16" s="47">
        <f t="shared" ref="H16:H21" si="6"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8">
        <v>3</v>
      </c>
      <c r="B17" s="39"/>
      <c r="C17" s="94" t="s">
        <v>93</v>
      </c>
      <c r="D17" s="25" t="s">
        <v>61</v>
      </c>
      <c r="E17" s="99">
        <v>149.65</v>
      </c>
      <c r="F17" s="66"/>
      <c r="G17" s="63"/>
      <c r="H17" s="47">
        <f t="shared" si="6"/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8">
        <v>4</v>
      </c>
      <c r="B18" s="39"/>
      <c r="C18" s="94" t="s">
        <v>94</v>
      </c>
      <c r="D18" s="25" t="s">
        <v>70</v>
      </c>
      <c r="E18" s="99">
        <v>2</v>
      </c>
      <c r="F18" s="66"/>
      <c r="G18" s="63"/>
      <c r="H18" s="47">
        <f t="shared" si="6"/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8">
        <v>5</v>
      </c>
      <c r="B19" s="39"/>
      <c r="C19" s="94" t="s">
        <v>95</v>
      </c>
      <c r="D19" s="25" t="s">
        <v>96</v>
      </c>
      <c r="E19" s="99">
        <v>6</v>
      </c>
      <c r="F19" s="66"/>
      <c r="G19" s="63"/>
      <c r="H19" s="47">
        <f t="shared" si="6"/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33.75" x14ac:dyDescent="0.2">
      <c r="A20" s="38">
        <v>6</v>
      </c>
      <c r="B20" s="39"/>
      <c r="C20" s="94" t="s">
        <v>97</v>
      </c>
      <c r="D20" s="25" t="s">
        <v>96</v>
      </c>
      <c r="E20" s="99">
        <v>15</v>
      </c>
      <c r="F20" s="66"/>
      <c r="G20" s="63"/>
      <c r="H20" s="47">
        <f t="shared" si="6"/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8">
        <v>7</v>
      </c>
      <c r="B21" s="39"/>
      <c r="C21" s="94" t="s">
        <v>98</v>
      </c>
      <c r="D21" s="25" t="s">
        <v>99</v>
      </c>
      <c r="E21" s="99">
        <v>1</v>
      </c>
      <c r="F21" s="66"/>
      <c r="G21" s="63"/>
      <c r="H21" s="47">
        <f t="shared" si="6"/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95">
        <v>2</v>
      </c>
      <c r="B22" s="96"/>
      <c r="C22" s="97" t="s">
        <v>100</v>
      </c>
      <c r="D22" s="25"/>
      <c r="E22" s="99"/>
      <c r="F22" s="66"/>
      <c r="G22" s="63"/>
      <c r="H22" s="47"/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33.75" x14ac:dyDescent="0.2">
      <c r="A23" s="38">
        <v>1</v>
      </c>
      <c r="B23" s="39"/>
      <c r="C23" s="94" t="s">
        <v>101</v>
      </c>
      <c r="D23" s="25" t="s">
        <v>102</v>
      </c>
      <c r="E23" s="99">
        <v>0.82</v>
      </c>
      <c r="F23" s="66"/>
      <c r="G23" s="63"/>
      <c r="H23" s="47">
        <f t="shared" ref="H23" si="7"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8">
        <v>2</v>
      </c>
      <c r="B24" s="39"/>
      <c r="C24" s="98" t="s">
        <v>103</v>
      </c>
      <c r="D24" s="25" t="s">
        <v>102</v>
      </c>
      <c r="E24" s="99">
        <f>E23*1.25</f>
        <v>1.03</v>
      </c>
      <c r="F24" s="66"/>
      <c r="G24" s="63"/>
      <c r="H24" s="47"/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x14ac:dyDescent="0.2">
      <c r="A25" s="38">
        <v>3</v>
      </c>
      <c r="B25" s="39"/>
      <c r="C25" s="98" t="s">
        <v>89</v>
      </c>
      <c r="D25" s="25" t="s">
        <v>70</v>
      </c>
      <c r="E25" s="99">
        <v>1</v>
      </c>
      <c r="F25" s="66"/>
      <c r="G25" s="63"/>
      <c r="H25" s="47"/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2.5" x14ac:dyDescent="0.2">
      <c r="A26" s="38">
        <v>4</v>
      </c>
      <c r="B26" s="39"/>
      <c r="C26" s="94" t="s">
        <v>104</v>
      </c>
      <c r="D26" s="25" t="s">
        <v>61</v>
      </c>
      <c r="E26" s="99">
        <v>118.95</v>
      </c>
      <c r="F26" s="66"/>
      <c r="G26" s="63"/>
      <c r="H26" s="47">
        <f t="shared" ref="H26" si="8"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8">
        <v>5</v>
      </c>
      <c r="B27" s="39"/>
      <c r="C27" s="98" t="s">
        <v>105</v>
      </c>
      <c r="D27" s="25" t="s">
        <v>61</v>
      </c>
      <c r="E27" s="99">
        <f>E26*1.15</f>
        <v>136.79</v>
      </c>
      <c r="F27" s="66"/>
      <c r="G27" s="63"/>
      <c r="H27" s="47"/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x14ac:dyDescent="0.2">
      <c r="A28" s="38">
        <v>6</v>
      </c>
      <c r="B28" s="39"/>
      <c r="C28" s="98" t="s">
        <v>89</v>
      </c>
      <c r="D28" s="25" t="s">
        <v>70</v>
      </c>
      <c r="E28" s="99">
        <v>1</v>
      </c>
      <c r="F28" s="66"/>
      <c r="G28" s="63"/>
      <c r="H28" s="47"/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8">
        <v>7</v>
      </c>
      <c r="B29" s="39"/>
      <c r="C29" s="94" t="s">
        <v>106</v>
      </c>
      <c r="D29" s="25" t="s">
        <v>61</v>
      </c>
      <c r="E29" s="99">
        <v>192.15</v>
      </c>
      <c r="F29" s="66"/>
      <c r="G29" s="63"/>
      <c r="H29" s="47">
        <f t="shared" ref="H29" si="9"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ht="22.5" x14ac:dyDescent="0.2">
      <c r="A30" s="38">
        <v>8</v>
      </c>
      <c r="B30" s="39"/>
      <c r="C30" s="98" t="s">
        <v>107</v>
      </c>
      <c r="D30" s="25" t="s">
        <v>61</v>
      </c>
      <c r="E30" s="99">
        <f>E29*1.15</f>
        <v>220.97</v>
      </c>
      <c r="F30" s="66"/>
      <c r="G30" s="63"/>
      <c r="H30" s="47"/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8">
        <v>9</v>
      </c>
      <c r="B31" s="39"/>
      <c r="C31" s="98" t="s">
        <v>89</v>
      </c>
      <c r="D31" s="25" t="s">
        <v>70</v>
      </c>
      <c r="E31" s="99">
        <v>1</v>
      </c>
      <c r="F31" s="66"/>
      <c r="G31" s="63"/>
      <c r="H31" s="47"/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2.5" x14ac:dyDescent="0.2">
      <c r="A32" s="38">
        <v>10</v>
      </c>
      <c r="B32" s="39"/>
      <c r="C32" s="94" t="s">
        <v>108</v>
      </c>
      <c r="D32" s="25" t="s">
        <v>84</v>
      </c>
      <c r="E32" s="99">
        <v>49.78</v>
      </c>
      <c r="F32" s="66"/>
      <c r="G32" s="63"/>
      <c r="H32" s="47">
        <f t="shared" ref="H32:H33" si="10"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8">
        <v>11</v>
      </c>
      <c r="B33" s="39"/>
      <c r="C33" s="94" t="s">
        <v>109</v>
      </c>
      <c r="D33" s="25" t="s">
        <v>61</v>
      </c>
      <c r="E33" s="99">
        <v>380</v>
      </c>
      <c r="F33" s="66"/>
      <c r="G33" s="63"/>
      <c r="H33" s="47">
        <f t="shared" si="10"/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8">
        <v>12</v>
      </c>
      <c r="B34" s="39"/>
      <c r="C34" s="98" t="s">
        <v>110</v>
      </c>
      <c r="D34" s="25" t="s">
        <v>61</v>
      </c>
      <c r="E34" s="99">
        <f>E33*1.15</f>
        <v>437</v>
      </c>
      <c r="F34" s="66"/>
      <c r="G34" s="63"/>
      <c r="H34" s="47"/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8">
        <v>13</v>
      </c>
      <c r="B35" s="39"/>
      <c r="C35" s="98" t="s">
        <v>111</v>
      </c>
      <c r="D35" s="25" t="s">
        <v>61</v>
      </c>
      <c r="E35" s="99">
        <f>E33*1.15</f>
        <v>437</v>
      </c>
      <c r="F35" s="66"/>
      <c r="G35" s="63"/>
      <c r="H35" s="47"/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38">
        <v>14</v>
      </c>
      <c r="B36" s="39"/>
      <c r="C36" s="98" t="s">
        <v>86</v>
      </c>
      <c r="D36" s="25" t="s">
        <v>70</v>
      </c>
      <c r="E36" s="99">
        <v>1</v>
      </c>
      <c r="F36" s="66"/>
      <c r="G36" s="63"/>
      <c r="H36" s="47"/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22.5" x14ac:dyDescent="0.2">
      <c r="A37" s="38">
        <v>15</v>
      </c>
      <c r="B37" s="39"/>
      <c r="C37" s="94" t="s">
        <v>109</v>
      </c>
      <c r="D37" s="25" t="s">
        <v>61</v>
      </c>
      <c r="E37" s="99">
        <v>1140</v>
      </c>
      <c r="F37" s="66"/>
      <c r="G37" s="63"/>
      <c r="H37" s="47">
        <f t="shared" ref="H37" si="11"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2.5" x14ac:dyDescent="0.2">
      <c r="A38" s="38">
        <v>16</v>
      </c>
      <c r="B38" s="39"/>
      <c r="C38" s="98" t="s">
        <v>112</v>
      </c>
      <c r="D38" s="25" t="s">
        <v>61</v>
      </c>
      <c r="E38" s="99">
        <f>E37*1.15</f>
        <v>1311</v>
      </c>
      <c r="F38" s="66"/>
      <c r="G38" s="63"/>
      <c r="H38" s="47"/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8">
        <v>17</v>
      </c>
      <c r="B39" s="39"/>
      <c r="C39" s="98" t="s">
        <v>113</v>
      </c>
      <c r="D39" s="25" t="s">
        <v>70</v>
      </c>
      <c r="E39" s="99">
        <v>1</v>
      </c>
      <c r="F39" s="66"/>
      <c r="G39" s="63"/>
      <c r="H39" s="47"/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8">
        <v>18</v>
      </c>
      <c r="B40" s="39"/>
      <c r="C40" s="94" t="s">
        <v>114</v>
      </c>
      <c r="D40" s="25" t="s">
        <v>61</v>
      </c>
      <c r="E40" s="99">
        <v>1140</v>
      </c>
      <c r="F40" s="66"/>
      <c r="G40" s="63"/>
      <c r="H40" s="47">
        <f t="shared" ref="H40" si="12"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2.5" x14ac:dyDescent="0.2">
      <c r="A41" s="38">
        <v>19</v>
      </c>
      <c r="B41" s="39"/>
      <c r="C41" s="98" t="s">
        <v>115</v>
      </c>
      <c r="D41" s="25" t="s">
        <v>61</v>
      </c>
      <c r="E41" s="99">
        <f>E40*1.25</f>
        <v>1425</v>
      </c>
      <c r="F41" s="66"/>
      <c r="G41" s="63"/>
      <c r="H41" s="47"/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ht="22.5" x14ac:dyDescent="0.2">
      <c r="A42" s="38">
        <v>20</v>
      </c>
      <c r="B42" s="39"/>
      <c r="C42" s="98" t="s">
        <v>116</v>
      </c>
      <c r="D42" s="25" t="s">
        <v>61</v>
      </c>
      <c r="E42" s="99">
        <f>E40*1.25</f>
        <v>1425</v>
      </c>
      <c r="F42" s="66"/>
      <c r="G42" s="63"/>
      <c r="H42" s="47"/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38">
        <v>21</v>
      </c>
      <c r="B43" s="39"/>
      <c r="C43" s="98" t="s">
        <v>82</v>
      </c>
      <c r="D43" s="25" t="s">
        <v>70</v>
      </c>
      <c r="E43" s="99">
        <v>1</v>
      </c>
      <c r="F43" s="66"/>
      <c r="G43" s="63"/>
      <c r="H43" s="47"/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ht="22.5" x14ac:dyDescent="0.2">
      <c r="A44" s="38">
        <v>22</v>
      </c>
      <c r="B44" s="39"/>
      <c r="C44" s="94" t="s">
        <v>117</v>
      </c>
      <c r="D44" s="25" t="s">
        <v>61</v>
      </c>
      <c r="E44" s="99">
        <v>149.65</v>
      </c>
      <c r="F44" s="66"/>
      <c r="G44" s="63"/>
      <c r="H44" s="47">
        <f t="shared" ref="H44" si="13"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8">
        <v>23</v>
      </c>
      <c r="B45" s="39"/>
      <c r="C45" s="98" t="s">
        <v>85</v>
      </c>
      <c r="D45" s="25" t="s">
        <v>61</v>
      </c>
      <c r="E45" s="99">
        <f>E44*1.15</f>
        <v>172.1</v>
      </c>
      <c r="F45" s="66"/>
      <c r="G45" s="63"/>
      <c r="H45" s="47"/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x14ac:dyDescent="0.2">
      <c r="A46" s="38">
        <v>24</v>
      </c>
      <c r="B46" s="39"/>
      <c r="C46" s="98" t="s">
        <v>118</v>
      </c>
      <c r="D46" s="25" t="s">
        <v>70</v>
      </c>
      <c r="E46" s="99">
        <v>1</v>
      </c>
      <c r="F46" s="66"/>
      <c r="G46" s="63"/>
      <c r="H46" s="47"/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95">
        <v>3</v>
      </c>
      <c r="B47" s="96"/>
      <c r="C47" s="97" t="s">
        <v>207</v>
      </c>
      <c r="D47" s="25"/>
      <c r="E47" s="99"/>
      <c r="F47" s="66"/>
      <c r="G47" s="63"/>
      <c r="H47" s="47"/>
      <c r="I47" s="63"/>
      <c r="J47" s="63"/>
      <c r="K47" s="48">
        <f t="shared" ref="K47:K50" si="14">SUM(H47:J47)</f>
        <v>0</v>
      </c>
      <c r="L47" s="49">
        <f t="shared" ref="L47:L50" si="15">ROUND(E47*F47,2)</f>
        <v>0</v>
      </c>
      <c r="M47" s="47">
        <f t="shared" ref="M47:M50" si="16">ROUND(H47*E47,2)</f>
        <v>0</v>
      </c>
      <c r="N47" s="47">
        <f t="shared" ref="N47:N50" si="17">ROUND(I47*E47,2)</f>
        <v>0</v>
      </c>
      <c r="O47" s="47">
        <f t="shared" ref="O47:O50" si="18">ROUND(J47*E47,2)</f>
        <v>0</v>
      </c>
      <c r="P47" s="48">
        <f t="shared" ref="P47:P50" si="19">SUM(M47:O47)</f>
        <v>0</v>
      </c>
    </row>
    <row r="48" spans="1:16" ht="22.5" x14ac:dyDescent="0.2">
      <c r="A48" s="38">
        <v>1</v>
      </c>
      <c r="B48" s="39"/>
      <c r="C48" s="94" t="s">
        <v>488</v>
      </c>
      <c r="D48" s="25" t="s">
        <v>70</v>
      </c>
      <c r="E48" s="99">
        <v>2</v>
      </c>
      <c r="F48" s="66"/>
      <c r="G48" s="63"/>
      <c r="H48" s="47">
        <f t="shared" ref="H48:H50" si="20">ROUND(F48*G48,2)</f>
        <v>0</v>
      </c>
      <c r="I48" s="63"/>
      <c r="J48" s="63"/>
      <c r="K48" s="48">
        <f t="shared" si="14"/>
        <v>0</v>
      </c>
      <c r="L48" s="49">
        <f t="shared" si="15"/>
        <v>0</v>
      </c>
      <c r="M48" s="47">
        <f t="shared" si="16"/>
        <v>0</v>
      </c>
      <c r="N48" s="47">
        <f t="shared" si="17"/>
        <v>0</v>
      </c>
      <c r="O48" s="47">
        <f t="shared" si="18"/>
        <v>0</v>
      </c>
      <c r="P48" s="48">
        <f t="shared" si="19"/>
        <v>0</v>
      </c>
    </row>
    <row r="49" spans="1:16" ht="22.5" x14ac:dyDescent="0.2">
      <c r="A49" s="38">
        <v>2</v>
      </c>
      <c r="B49" s="39"/>
      <c r="C49" s="94" t="s">
        <v>489</v>
      </c>
      <c r="D49" s="25" t="s">
        <v>61</v>
      </c>
      <c r="E49" s="99">
        <v>8.1300000000000008</v>
      </c>
      <c r="F49" s="66"/>
      <c r="G49" s="63"/>
      <c r="H49" s="47">
        <f t="shared" si="20"/>
        <v>0</v>
      </c>
      <c r="I49" s="63"/>
      <c r="J49" s="63"/>
      <c r="K49" s="48">
        <f t="shared" si="14"/>
        <v>0</v>
      </c>
      <c r="L49" s="49">
        <f t="shared" si="15"/>
        <v>0</v>
      </c>
      <c r="M49" s="47">
        <f t="shared" si="16"/>
        <v>0</v>
      </c>
      <c r="N49" s="47">
        <f t="shared" si="17"/>
        <v>0</v>
      </c>
      <c r="O49" s="47">
        <f t="shared" si="18"/>
        <v>0</v>
      </c>
      <c r="P49" s="48">
        <f t="shared" si="19"/>
        <v>0</v>
      </c>
    </row>
    <row r="50" spans="1:16" ht="23.25" thickBot="1" x14ac:dyDescent="0.25">
      <c r="A50" s="38">
        <v>3</v>
      </c>
      <c r="B50" s="39"/>
      <c r="C50" s="94" t="s">
        <v>490</v>
      </c>
      <c r="D50" s="25" t="s">
        <v>70</v>
      </c>
      <c r="E50" s="99">
        <v>2</v>
      </c>
      <c r="F50" s="66"/>
      <c r="G50" s="63"/>
      <c r="H50" s="47">
        <f t="shared" si="20"/>
        <v>0</v>
      </c>
      <c r="I50" s="63"/>
      <c r="J50" s="63"/>
      <c r="K50" s="48">
        <f t="shared" si="14"/>
        <v>0</v>
      </c>
      <c r="L50" s="49">
        <f t="shared" si="15"/>
        <v>0</v>
      </c>
      <c r="M50" s="47">
        <f t="shared" si="16"/>
        <v>0</v>
      </c>
      <c r="N50" s="47">
        <f t="shared" si="17"/>
        <v>0</v>
      </c>
      <c r="O50" s="47">
        <f t="shared" si="18"/>
        <v>0</v>
      </c>
      <c r="P50" s="48">
        <f t="shared" si="19"/>
        <v>0</v>
      </c>
    </row>
    <row r="51" spans="1:16" ht="12" customHeight="1" thickBot="1" x14ac:dyDescent="0.25">
      <c r="A51" s="156" t="s">
        <v>493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8"/>
      <c r="L51" s="67">
        <f>SUM(L14:L50)</f>
        <v>0</v>
      </c>
      <c r="M51" s="68">
        <f>SUM(M14:M50)</f>
        <v>0</v>
      </c>
      <c r="N51" s="68">
        <f t="shared" ref="N51:P51" si="21">SUM(N14:N50)</f>
        <v>0</v>
      </c>
      <c r="O51" s="68">
        <f t="shared" si="21"/>
        <v>0</v>
      </c>
      <c r="P51" s="69">
        <f t="shared" si="21"/>
        <v>0</v>
      </c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14</v>
      </c>
      <c r="B54" s="17"/>
      <c r="C54" s="155">
        <f>'Kops a'!C34:H34</f>
        <v>0</v>
      </c>
      <c r="D54" s="155"/>
      <c r="E54" s="155"/>
      <c r="F54" s="155"/>
      <c r="G54" s="155"/>
      <c r="H54" s="155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03" t="s">
        <v>15</v>
      </c>
      <c r="D55" s="103"/>
      <c r="E55" s="103"/>
      <c r="F55" s="103"/>
      <c r="G55" s="103"/>
      <c r="H55" s="103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86" t="str">
        <f>'Kops a'!A37</f>
        <v>Tāme sastādīta</v>
      </c>
      <c r="B57" s="87"/>
      <c r="C57" s="87"/>
      <c r="D57" s="8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" t="s">
        <v>37</v>
      </c>
      <c r="B59" s="17"/>
      <c r="C59" s="155">
        <f>'Kops a'!C39:H39</f>
        <v>0</v>
      </c>
      <c r="D59" s="155"/>
      <c r="E59" s="155"/>
      <c r="F59" s="155"/>
      <c r="G59" s="155"/>
      <c r="H59" s="155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03" t="s">
        <v>15</v>
      </c>
      <c r="D60" s="103"/>
      <c r="E60" s="103"/>
      <c r="F60" s="103"/>
      <c r="G60" s="103"/>
      <c r="H60" s="103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86" t="s">
        <v>54</v>
      </c>
      <c r="B62" s="87"/>
      <c r="C62" s="91">
        <f>'Kops a'!C42</f>
        <v>0</v>
      </c>
      <c r="D62" s="50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60:H60"/>
    <mergeCell ref="C4:I4"/>
    <mergeCell ref="F12:K12"/>
    <mergeCell ref="J9:M9"/>
    <mergeCell ref="D8:L8"/>
    <mergeCell ref="A51:K51"/>
    <mergeCell ref="C54:H54"/>
    <mergeCell ref="C55:H55"/>
    <mergeCell ref="C59:H59"/>
  </mergeCells>
  <conditionalFormatting sqref="I14:J46 A14:G46">
    <cfRule type="cellIs" dxfId="145" priority="34" operator="equal">
      <formula>0</formula>
    </cfRule>
  </conditionalFormatting>
  <conditionalFormatting sqref="N9:O9 H14:H46 K14:P50">
    <cfRule type="cellIs" dxfId="144" priority="33" operator="equal">
      <formula>0</formula>
    </cfRule>
  </conditionalFormatting>
  <conditionalFormatting sqref="C2:I2">
    <cfRule type="cellIs" dxfId="143" priority="30" operator="equal">
      <formula>0</formula>
    </cfRule>
  </conditionalFormatting>
  <conditionalFormatting sqref="O10">
    <cfRule type="cellIs" dxfId="142" priority="29" operator="equal">
      <formula>"20__. gada __. _________"</formula>
    </cfRule>
  </conditionalFormatting>
  <conditionalFormatting sqref="L51:P51">
    <cfRule type="cellIs" dxfId="141" priority="23" operator="equal">
      <formula>0</formula>
    </cfRule>
  </conditionalFormatting>
  <conditionalFormatting sqref="C4:I4">
    <cfRule type="cellIs" dxfId="140" priority="22" operator="equal">
      <formula>0</formula>
    </cfRule>
  </conditionalFormatting>
  <conditionalFormatting sqref="D5:L8">
    <cfRule type="cellIs" dxfId="139" priority="20" operator="equal">
      <formula>0</formula>
    </cfRule>
  </conditionalFormatting>
  <conditionalFormatting sqref="P10">
    <cfRule type="cellIs" dxfId="138" priority="19" operator="equal">
      <formula>"20__. gada __. _________"</formula>
    </cfRule>
  </conditionalFormatting>
  <conditionalFormatting sqref="C59:H59">
    <cfRule type="cellIs" dxfId="137" priority="16" operator="equal">
      <formula>0</formula>
    </cfRule>
  </conditionalFormatting>
  <conditionalFormatting sqref="C54:H54">
    <cfRule type="cellIs" dxfId="136" priority="15" operator="equal">
      <formula>0</formula>
    </cfRule>
  </conditionalFormatting>
  <conditionalFormatting sqref="C59:H59 C62 C54:H54">
    <cfRule type="cellIs" dxfId="135" priority="14" operator="equal">
      <formula>0</formula>
    </cfRule>
  </conditionalFormatting>
  <conditionalFormatting sqref="D1">
    <cfRule type="cellIs" dxfId="134" priority="13" operator="equal">
      <formula>0</formula>
    </cfRule>
  </conditionalFormatting>
  <conditionalFormatting sqref="I47:J50 A47:G50">
    <cfRule type="cellIs" dxfId="133" priority="4" operator="equal">
      <formula>0</formula>
    </cfRule>
  </conditionalFormatting>
  <conditionalFormatting sqref="H47:H50">
    <cfRule type="cellIs" dxfId="132" priority="3" operator="equal">
      <formula>0</formula>
    </cfRule>
  </conditionalFormatting>
  <conditionalFormatting sqref="A9">
    <cfRule type="containsText" dxfId="131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51:K51">
    <cfRule type="containsText" dxfId="130" priority="1" operator="containsText" text="Tiešās izmaksas kopā, t. sk. darba devēja sociālais nodoklis __.__% ">
      <formula>NOT(ISERROR(SEARCH("Tiešās izmaksas kopā, t. sk. darba devēja sociālais nodoklis __.__% ",A51)))</formula>
    </cfRule>
  </conditionalFormatting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46B16A03-C867-4231-9EE2-FA19DDA4D492}">
            <xm:f>NOT(ISERROR(SEARCH("Tāme sastādīta ____. gada ___. ______________",A57)))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  <x14:conditionalFormatting xmlns:xm="http://schemas.microsoft.com/office/excel/2006/main">
          <x14:cfRule type="containsText" priority="17" operator="containsText" id="{2AF3CC58-04F0-4432-AA0F-D3D058C3CAD1}">
            <xm:f>NOT(ISERROR(SEARCH("Sertifikāta Nr. _________________________________",A62)))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69"/>
  <sheetViews>
    <sheetView workbookViewId="0">
      <selection activeCell="U7" sqref="U7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6.7109375" style="1" customWidth="1"/>
    <col min="7" max="7" width="4.85546875" style="1" customWidth="1"/>
    <col min="8" max="11" width="7.7109375" style="1" customWidth="1"/>
    <col min="12" max="12" width="5.28515625" style="1" customWidth="1"/>
    <col min="13" max="13" width="5.42578125" style="1" customWidth="1"/>
    <col min="14" max="14" width="5.5703125" style="1" customWidth="1"/>
    <col min="15" max="15" width="3.85546875" style="1" customWidth="1"/>
    <col min="16" max="16" width="4.57031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120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P157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A163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121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122</v>
      </c>
      <c r="D15" s="25" t="s">
        <v>99</v>
      </c>
      <c r="E15" s="99">
        <v>1</v>
      </c>
      <c r="F15" s="66"/>
      <c r="G15" s="63"/>
      <c r="H15" s="47">
        <f t="shared" ref="H15:H25" si="0">ROUND(F15*G15,2)</f>
        <v>0</v>
      </c>
      <c r="I15" s="63"/>
      <c r="J15" s="63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ht="33.75" x14ac:dyDescent="0.2">
      <c r="A16" s="38">
        <v>2</v>
      </c>
      <c r="B16" s="39"/>
      <c r="C16" s="94" t="s">
        <v>123</v>
      </c>
      <c r="D16" s="25" t="s">
        <v>99</v>
      </c>
      <c r="E16" s="99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4" t="s">
        <v>124</v>
      </c>
      <c r="D17" s="25" t="s">
        <v>61</v>
      </c>
      <c r="E17" s="99">
        <v>155.91999999999999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8">
        <v>4</v>
      </c>
      <c r="B18" s="39"/>
      <c r="C18" s="94" t="s">
        <v>125</v>
      </c>
      <c r="D18" s="25" t="s">
        <v>90</v>
      </c>
      <c r="E18" s="99">
        <v>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5</v>
      </c>
      <c r="B19" s="39"/>
      <c r="C19" s="94" t="s">
        <v>126</v>
      </c>
      <c r="D19" s="25" t="s">
        <v>61</v>
      </c>
      <c r="E19" s="99">
        <v>54.52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6</v>
      </c>
      <c r="B20" s="39"/>
      <c r="C20" s="94" t="s">
        <v>127</v>
      </c>
      <c r="D20" s="25" t="s">
        <v>61</v>
      </c>
      <c r="E20" s="99">
        <v>540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7</v>
      </c>
      <c r="B21" s="39"/>
      <c r="C21" s="94" t="s">
        <v>128</v>
      </c>
      <c r="D21" s="25" t="s">
        <v>61</v>
      </c>
      <c r="E21" s="99">
        <v>3253.13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2.5" x14ac:dyDescent="0.2">
      <c r="A22" s="38">
        <v>8</v>
      </c>
      <c r="B22" s="39"/>
      <c r="C22" s="94" t="s">
        <v>129</v>
      </c>
      <c r="D22" s="25" t="s">
        <v>61</v>
      </c>
      <c r="E22" s="99">
        <v>3253.13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9</v>
      </c>
      <c r="B23" s="39"/>
      <c r="C23" s="94" t="s">
        <v>130</v>
      </c>
      <c r="D23" s="25" t="s">
        <v>102</v>
      </c>
      <c r="E23" s="99">
        <v>253.33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8">
        <v>10</v>
      </c>
      <c r="B24" s="39"/>
      <c r="C24" s="94" t="s">
        <v>131</v>
      </c>
      <c r="D24" s="25" t="s">
        <v>102</v>
      </c>
      <c r="E24" s="99">
        <v>253.33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11</v>
      </c>
      <c r="B25" s="39"/>
      <c r="C25" s="94" t="s">
        <v>132</v>
      </c>
      <c r="D25" s="25" t="s">
        <v>99</v>
      </c>
      <c r="E25" s="99">
        <v>1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95">
        <v>2</v>
      </c>
      <c r="B26" s="96"/>
      <c r="C26" s="97" t="s">
        <v>133</v>
      </c>
      <c r="D26" s="25"/>
      <c r="E26" s="99"/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33.75" x14ac:dyDescent="0.2">
      <c r="A27" s="38">
        <v>1</v>
      </c>
      <c r="B27" s="39"/>
      <c r="C27" s="94" t="s">
        <v>134</v>
      </c>
      <c r="D27" s="25" t="s">
        <v>61</v>
      </c>
      <c r="E27" s="99">
        <v>2.7</v>
      </c>
      <c r="F27" s="66"/>
      <c r="G27" s="63"/>
      <c r="H27" s="47">
        <f>ROUND(F27*G27,2)</f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2</v>
      </c>
      <c r="B28" s="39"/>
      <c r="C28" s="98" t="s">
        <v>135</v>
      </c>
      <c r="D28" s="25" t="s">
        <v>102</v>
      </c>
      <c r="E28" s="99">
        <f>E27*0.15*1.15</f>
        <v>0.47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3</v>
      </c>
      <c r="B29" s="39"/>
      <c r="C29" s="98" t="s">
        <v>136</v>
      </c>
      <c r="D29" s="25" t="s">
        <v>68</v>
      </c>
      <c r="E29" s="99">
        <f>E27*3*1.15</f>
        <v>9.32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4</v>
      </c>
      <c r="B30" s="39"/>
      <c r="C30" s="98" t="s">
        <v>137</v>
      </c>
      <c r="D30" s="25" t="s">
        <v>68</v>
      </c>
      <c r="E30" s="99">
        <f>E27*0.4*1.15</f>
        <v>1.24</v>
      </c>
      <c r="F30" s="66"/>
      <c r="G30" s="63"/>
      <c r="H30" s="47"/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5</v>
      </c>
      <c r="B31" s="39"/>
      <c r="C31" s="98" t="s">
        <v>86</v>
      </c>
      <c r="D31" s="25" t="s">
        <v>90</v>
      </c>
      <c r="E31" s="99">
        <v>1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33.75" x14ac:dyDescent="0.2">
      <c r="A32" s="38">
        <v>6</v>
      </c>
      <c r="B32" s="39"/>
      <c r="C32" s="94" t="s">
        <v>138</v>
      </c>
      <c r="D32" s="25" t="s">
        <v>61</v>
      </c>
      <c r="E32" s="99">
        <v>124.67</v>
      </c>
      <c r="F32" s="66"/>
      <c r="G32" s="63"/>
      <c r="H32" s="47">
        <f t="shared" ref="H32" si="7">ROUND(F32*G32,2)</f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7</v>
      </c>
      <c r="B33" s="39"/>
      <c r="C33" s="98" t="s">
        <v>135</v>
      </c>
      <c r="D33" s="25" t="s">
        <v>102</v>
      </c>
      <c r="E33" s="99">
        <f>E32*0.15*1.15</f>
        <v>21.51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2.5" x14ac:dyDescent="0.2">
      <c r="A34" s="38">
        <v>8</v>
      </c>
      <c r="B34" s="39"/>
      <c r="C34" s="98" t="s">
        <v>139</v>
      </c>
      <c r="D34" s="25" t="s">
        <v>96</v>
      </c>
      <c r="E34" s="99">
        <v>24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9</v>
      </c>
      <c r="B35" s="39"/>
      <c r="C35" s="98" t="s">
        <v>136</v>
      </c>
      <c r="D35" s="25" t="s">
        <v>68</v>
      </c>
      <c r="E35" s="99">
        <f>E32*3*1.15</f>
        <v>430.11</v>
      </c>
      <c r="F35" s="66"/>
      <c r="G35" s="63"/>
      <c r="H35" s="47"/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10</v>
      </c>
      <c r="B36" s="39"/>
      <c r="C36" s="98" t="s">
        <v>137</v>
      </c>
      <c r="D36" s="25" t="s">
        <v>68</v>
      </c>
      <c r="E36" s="99">
        <f>E32*0.4*1.15</f>
        <v>57.35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11</v>
      </c>
      <c r="B37" s="39"/>
      <c r="C37" s="98" t="s">
        <v>86</v>
      </c>
      <c r="D37" s="25" t="s">
        <v>90</v>
      </c>
      <c r="E37" s="99">
        <v>1</v>
      </c>
      <c r="F37" s="66"/>
      <c r="G37" s="63"/>
      <c r="H37" s="47"/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33.75" x14ac:dyDescent="0.2">
      <c r="A38" s="38">
        <v>12</v>
      </c>
      <c r="B38" s="39"/>
      <c r="C38" s="94" t="s">
        <v>140</v>
      </c>
      <c r="D38" s="25" t="s">
        <v>61</v>
      </c>
      <c r="E38" s="99">
        <v>49.33</v>
      </c>
      <c r="F38" s="66"/>
      <c r="G38" s="63"/>
      <c r="H38" s="47">
        <f>ROUND(F38*G38,2)</f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8">
        <v>13</v>
      </c>
      <c r="B39" s="39"/>
      <c r="C39" s="98" t="s">
        <v>135</v>
      </c>
      <c r="D39" s="25" t="s">
        <v>102</v>
      </c>
      <c r="E39" s="99">
        <f>E38*0.15*1.15</f>
        <v>8.51</v>
      </c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14</v>
      </c>
      <c r="B40" s="39"/>
      <c r="C40" s="98" t="s">
        <v>136</v>
      </c>
      <c r="D40" s="25" t="s">
        <v>68</v>
      </c>
      <c r="E40" s="99">
        <f>E38*3*1.15</f>
        <v>170.19</v>
      </c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15</v>
      </c>
      <c r="B41" s="39"/>
      <c r="C41" s="98" t="s">
        <v>137</v>
      </c>
      <c r="D41" s="25" t="s">
        <v>68</v>
      </c>
      <c r="E41" s="99">
        <f>E38*0.4*1.15</f>
        <v>22.69</v>
      </c>
      <c r="F41" s="66"/>
      <c r="G41" s="63"/>
      <c r="H41" s="47"/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16</v>
      </c>
      <c r="B42" s="39"/>
      <c r="C42" s="98" t="s">
        <v>86</v>
      </c>
      <c r="D42" s="25" t="s">
        <v>90</v>
      </c>
      <c r="E42" s="99">
        <v>1</v>
      </c>
      <c r="F42" s="66"/>
      <c r="G42" s="63"/>
      <c r="H42" s="47"/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95">
        <v>3</v>
      </c>
      <c r="B43" s="96"/>
      <c r="C43" s="97" t="s">
        <v>141</v>
      </c>
      <c r="D43" s="25"/>
      <c r="E43" s="99"/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2.5" x14ac:dyDescent="0.2">
      <c r="A44" s="38">
        <v>1</v>
      </c>
      <c r="B44" s="39"/>
      <c r="C44" s="94" t="s">
        <v>142</v>
      </c>
      <c r="D44" s="25" t="s">
        <v>61</v>
      </c>
      <c r="E44" s="99">
        <v>487.42</v>
      </c>
      <c r="F44" s="66"/>
      <c r="G44" s="63"/>
      <c r="H44" s="47">
        <f t="shared" ref="H44:H59" si="8">ROUND(F44*G44,2)</f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2.5" x14ac:dyDescent="0.2">
      <c r="A45" s="38">
        <v>2</v>
      </c>
      <c r="B45" s="39"/>
      <c r="C45" s="94" t="s">
        <v>143</v>
      </c>
      <c r="D45" s="25" t="s">
        <v>84</v>
      </c>
      <c r="E45" s="99">
        <v>3</v>
      </c>
      <c r="F45" s="66"/>
      <c r="G45" s="63"/>
      <c r="H45" s="47">
        <f t="shared" si="8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45" x14ac:dyDescent="0.2">
      <c r="A46" s="38">
        <v>3</v>
      </c>
      <c r="B46" s="39"/>
      <c r="C46" s="94" t="s">
        <v>144</v>
      </c>
      <c r="D46" s="25" t="s">
        <v>61</v>
      </c>
      <c r="E46" s="99">
        <v>487.42</v>
      </c>
      <c r="F46" s="66"/>
      <c r="G46" s="63"/>
      <c r="H46" s="47">
        <f t="shared" si="8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2.5" x14ac:dyDescent="0.2">
      <c r="A47" s="38">
        <v>4</v>
      </c>
      <c r="B47" s="39"/>
      <c r="C47" s="98" t="s">
        <v>145</v>
      </c>
      <c r="D47" s="25" t="s">
        <v>61</v>
      </c>
      <c r="E47" s="99">
        <f>(((276.64-5.03-2.8*6)-(2*0.66+1.44*12+0.91*4+1.32+0.51+0.41*11+0.39*6+1.46+0.8))*1.8+8.1*18*0.275-0.9*0.6*21)*1.1</f>
        <v>470.46</v>
      </c>
      <c r="F47" s="66"/>
      <c r="G47" s="63"/>
      <c r="H47" s="47"/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2.5" x14ac:dyDescent="0.2">
      <c r="A48" s="38">
        <v>5</v>
      </c>
      <c r="B48" s="39"/>
      <c r="C48" s="98" t="s">
        <v>146</v>
      </c>
      <c r="D48" s="25" t="s">
        <v>61</v>
      </c>
      <c r="E48" s="99">
        <f>(2*0.66+1.44*12+0.91*4+1.32+0.51+0.41*11+0.39*6+1.46+0.8)*1.8*1.1</f>
        <v>65.7</v>
      </c>
      <c r="F48" s="66"/>
      <c r="G48" s="63"/>
      <c r="H48" s="47"/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6</v>
      </c>
      <c r="B49" s="39"/>
      <c r="C49" s="98" t="s">
        <v>147</v>
      </c>
      <c r="D49" s="25" t="s">
        <v>68</v>
      </c>
      <c r="E49" s="99">
        <f>E46*6.5</f>
        <v>3168.23</v>
      </c>
      <c r="F49" s="66"/>
      <c r="G49" s="63"/>
      <c r="H49" s="47"/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7</v>
      </c>
      <c r="B50" s="39"/>
      <c r="C50" s="98" t="s">
        <v>148</v>
      </c>
      <c r="D50" s="25" t="s">
        <v>70</v>
      </c>
      <c r="E50" s="99">
        <v>1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2.5" x14ac:dyDescent="0.2">
      <c r="A51" s="38">
        <v>8</v>
      </c>
      <c r="B51" s="39"/>
      <c r="C51" s="94" t="s">
        <v>149</v>
      </c>
      <c r="D51" s="25" t="s">
        <v>61</v>
      </c>
      <c r="E51" s="99">
        <v>296.31</v>
      </c>
      <c r="F51" s="66"/>
      <c r="G51" s="63"/>
      <c r="H51" s="47">
        <f t="shared" si="8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22.5" x14ac:dyDescent="0.2">
      <c r="A52" s="38">
        <v>9</v>
      </c>
      <c r="B52" s="39"/>
      <c r="C52" s="98" t="s">
        <v>66</v>
      </c>
      <c r="D52" s="25" t="s">
        <v>61</v>
      </c>
      <c r="E52" s="99">
        <f>E51*1.25</f>
        <v>370.39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10</v>
      </c>
      <c r="B53" s="39"/>
      <c r="C53" s="98" t="s">
        <v>67</v>
      </c>
      <c r="D53" s="25" t="s">
        <v>68</v>
      </c>
      <c r="E53" s="99">
        <f>E51*5</f>
        <v>1481.55</v>
      </c>
      <c r="F53" s="66"/>
      <c r="G53" s="63"/>
      <c r="H53" s="47"/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11</v>
      </c>
      <c r="B54" s="39"/>
      <c r="C54" s="98" t="s">
        <v>69</v>
      </c>
      <c r="D54" s="25" t="s">
        <v>70</v>
      </c>
      <c r="E54" s="99">
        <v>1</v>
      </c>
      <c r="F54" s="66"/>
      <c r="G54" s="63"/>
      <c r="H54" s="47"/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2.5" x14ac:dyDescent="0.2">
      <c r="A55" s="38">
        <v>12</v>
      </c>
      <c r="B55" s="39"/>
      <c r="C55" s="98" t="s">
        <v>71</v>
      </c>
      <c r="D55" s="25" t="s">
        <v>68</v>
      </c>
      <c r="E55" s="99">
        <f>E51*0.25</f>
        <v>74.08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13</v>
      </c>
      <c r="B56" s="39"/>
      <c r="C56" s="94" t="s">
        <v>150</v>
      </c>
      <c r="D56" s="25" t="s">
        <v>61</v>
      </c>
      <c r="E56" s="99">
        <v>296.31</v>
      </c>
      <c r="F56" s="66"/>
      <c r="G56" s="63"/>
      <c r="H56" s="47">
        <f t="shared" ref="H56" si="9">ROUND(F56*G56,2)</f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2.5" x14ac:dyDescent="0.2">
      <c r="A57" s="38">
        <v>14</v>
      </c>
      <c r="B57" s="39"/>
      <c r="C57" s="98" t="s">
        <v>151</v>
      </c>
      <c r="D57" s="25" t="s">
        <v>68</v>
      </c>
      <c r="E57" s="99">
        <f>E56*14</f>
        <v>4148.34</v>
      </c>
      <c r="F57" s="66"/>
      <c r="G57" s="63"/>
      <c r="H57" s="47"/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15</v>
      </c>
      <c r="B58" s="39"/>
      <c r="C58" s="98" t="s">
        <v>74</v>
      </c>
      <c r="D58" s="25" t="s">
        <v>70</v>
      </c>
      <c r="E58" s="99">
        <v>1</v>
      </c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16</v>
      </c>
      <c r="B59" s="39"/>
      <c r="C59" s="94" t="s">
        <v>152</v>
      </c>
      <c r="D59" s="25" t="s">
        <v>61</v>
      </c>
      <c r="E59" s="99">
        <v>296.31</v>
      </c>
      <c r="F59" s="66"/>
      <c r="G59" s="63"/>
      <c r="H59" s="47">
        <f t="shared" si="8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2.5" x14ac:dyDescent="0.2">
      <c r="A60" s="38">
        <v>17</v>
      </c>
      <c r="B60" s="39"/>
      <c r="C60" s="98" t="s">
        <v>153</v>
      </c>
      <c r="D60" s="25" t="s">
        <v>77</v>
      </c>
      <c r="E60" s="99">
        <f>E59*0.45*1.2</f>
        <v>160.01</v>
      </c>
      <c r="F60" s="66"/>
      <c r="G60" s="63"/>
      <c r="H60" s="47"/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x14ac:dyDescent="0.2">
      <c r="A61" s="38">
        <v>18</v>
      </c>
      <c r="B61" s="39"/>
      <c r="C61" s="98" t="s">
        <v>74</v>
      </c>
      <c r="D61" s="25" t="s">
        <v>70</v>
      </c>
      <c r="E61" s="99">
        <v>1</v>
      </c>
      <c r="F61" s="66"/>
      <c r="G61" s="63"/>
      <c r="H61" s="47"/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95">
        <v>4</v>
      </c>
      <c r="B62" s="96"/>
      <c r="C62" s="97" t="s">
        <v>154</v>
      </c>
      <c r="D62" s="25"/>
      <c r="E62" s="99"/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8">
        <v>1</v>
      </c>
      <c r="B63" s="39"/>
      <c r="C63" s="94" t="s">
        <v>155</v>
      </c>
      <c r="D63" s="25" t="s">
        <v>84</v>
      </c>
      <c r="E63" s="99">
        <v>108.37</v>
      </c>
      <c r="F63" s="66"/>
      <c r="G63" s="63"/>
      <c r="H63" s="47">
        <f t="shared" ref="H63:H115" si="10">ROUND(F63*G63,2)</f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56.25" x14ac:dyDescent="0.2">
      <c r="A64" s="38">
        <v>2</v>
      </c>
      <c r="B64" s="39"/>
      <c r="C64" s="94" t="s">
        <v>156</v>
      </c>
      <c r="D64" s="25" t="s">
        <v>61</v>
      </c>
      <c r="E64" s="99">
        <v>2825.63</v>
      </c>
      <c r="F64" s="66"/>
      <c r="G64" s="63"/>
      <c r="H64" s="47">
        <f t="shared" si="10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2.5" x14ac:dyDescent="0.2">
      <c r="A65" s="38">
        <v>3</v>
      </c>
      <c r="B65" s="39"/>
      <c r="C65" s="98" t="s">
        <v>157</v>
      </c>
      <c r="D65" s="25" t="s">
        <v>61</v>
      </c>
      <c r="E65" s="99">
        <v>1846.9</v>
      </c>
      <c r="F65" s="66"/>
      <c r="G65" s="63"/>
      <c r="H65" s="47"/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2.5" x14ac:dyDescent="0.2">
      <c r="A66" s="38">
        <v>4</v>
      </c>
      <c r="B66" s="39"/>
      <c r="C66" s="98" t="s">
        <v>107</v>
      </c>
      <c r="D66" s="25" t="s">
        <v>61</v>
      </c>
      <c r="E66" s="99">
        <v>1261.29</v>
      </c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x14ac:dyDescent="0.2">
      <c r="A67" s="38">
        <v>5</v>
      </c>
      <c r="B67" s="39"/>
      <c r="C67" s="98" t="s">
        <v>158</v>
      </c>
      <c r="D67" s="25" t="s">
        <v>68</v>
      </c>
      <c r="E67" s="99">
        <f>E64*6.5</f>
        <v>18366.599999999999</v>
      </c>
      <c r="F67" s="66"/>
      <c r="G67" s="63"/>
      <c r="H67" s="47"/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6</v>
      </c>
      <c r="B68" s="39"/>
      <c r="C68" s="98" t="s">
        <v>148</v>
      </c>
      <c r="D68" s="25" t="s">
        <v>70</v>
      </c>
      <c r="E68" s="99">
        <v>1</v>
      </c>
      <c r="F68" s="66"/>
      <c r="G68" s="63"/>
      <c r="H68" s="47"/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45" x14ac:dyDescent="0.2">
      <c r="A69" s="38">
        <v>7</v>
      </c>
      <c r="B69" s="39"/>
      <c r="C69" s="94" t="s">
        <v>159</v>
      </c>
      <c r="D69" s="25" t="s">
        <v>61</v>
      </c>
      <c r="E69" s="99">
        <v>8.4</v>
      </c>
      <c r="F69" s="66"/>
      <c r="G69" s="63"/>
      <c r="H69" s="47">
        <f t="shared" ref="H69" si="11">ROUND(F69*G69,2)</f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2.5" x14ac:dyDescent="0.2">
      <c r="A70" s="38">
        <v>8</v>
      </c>
      <c r="B70" s="39"/>
      <c r="C70" s="98" t="s">
        <v>160</v>
      </c>
      <c r="D70" s="25" t="s">
        <v>61</v>
      </c>
      <c r="E70" s="99">
        <f>E69*1.1</f>
        <v>9.24</v>
      </c>
      <c r="F70" s="66"/>
      <c r="G70" s="63"/>
      <c r="H70" s="47"/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38">
        <v>9</v>
      </c>
      <c r="B71" s="39"/>
      <c r="C71" s="98" t="s">
        <v>158</v>
      </c>
      <c r="D71" s="25" t="s">
        <v>68</v>
      </c>
      <c r="E71" s="99">
        <f>E69*6.5</f>
        <v>54.6</v>
      </c>
      <c r="F71" s="66"/>
      <c r="G71" s="63"/>
      <c r="H71" s="47"/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10</v>
      </c>
      <c r="B72" s="39"/>
      <c r="C72" s="98" t="s">
        <v>148</v>
      </c>
      <c r="D72" s="25" t="s">
        <v>70</v>
      </c>
      <c r="E72" s="99">
        <v>1</v>
      </c>
      <c r="F72" s="66"/>
      <c r="G72" s="63"/>
      <c r="H72" s="47"/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22.5" x14ac:dyDescent="0.2">
      <c r="A73" s="38">
        <v>11</v>
      </c>
      <c r="B73" s="39"/>
      <c r="C73" s="94" t="s">
        <v>161</v>
      </c>
      <c r="D73" s="25" t="s">
        <v>61</v>
      </c>
      <c r="E73" s="99">
        <v>2834.03</v>
      </c>
      <c r="F73" s="66"/>
      <c r="G73" s="63"/>
      <c r="H73" s="47">
        <f t="shared" si="10"/>
        <v>0</v>
      </c>
      <c r="I73" s="63"/>
      <c r="J73" s="63"/>
      <c r="K73" s="48">
        <f t="shared" ref="K73:K130" si="12">SUM(H73:J73)</f>
        <v>0</v>
      </c>
      <c r="L73" s="49">
        <f t="shared" ref="L73:L130" si="13">ROUND(E73*F73,2)</f>
        <v>0</v>
      </c>
      <c r="M73" s="47">
        <f t="shared" ref="M73:M130" si="14">ROUND(H73*E73,2)</f>
        <v>0</v>
      </c>
      <c r="N73" s="47">
        <f t="shared" ref="N73:N130" si="15">ROUND(I73*E73,2)</f>
        <v>0</v>
      </c>
      <c r="O73" s="47">
        <f t="shared" ref="O73:O130" si="16">ROUND(J73*E73,2)</f>
        <v>0</v>
      </c>
      <c r="P73" s="48">
        <f t="shared" ref="P73:P130" si="17">SUM(M73:O73)</f>
        <v>0</v>
      </c>
    </row>
    <row r="74" spans="1:16" ht="22.5" x14ac:dyDescent="0.2">
      <c r="A74" s="38">
        <v>12</v>
      </c>
      <c r="B74" s="39"/>
      <c r="C74" s="98" t="s">
        <v>66</v>
      </c>
      <c r="D74" s="25" t="s">
        <v>61</v>
      </c>
      <c r="E74" s="99">
        <f>E73*1.25</f>
        <v>3542.54</v>
      </c>
      <c r="F74" s="66"/>
      <c r="G74" s="63"/>
      <c r="H74" s="47"/>
      <c r="I74" s="63"/>
      <c r="J74" s="63"/>
      <c r="K74" s="48">
        <f t="shared" si="12"/>
        <v>0</v>
      </c>
      <c r="L74" s="49">
        <f t="shared" si="13"/>
        <v>0</v>
      </c>
      <c r="M74" s="47">
        <f t="shared" si="14"/>
        <v>0</v>
      </c>
      <c r="N74" s="47">
        <f t="shared" si="15"/>
        <v>0</v>
      </c>
      <c r="O74" s="47">
        <f t="shared" si="16"/>
        <v>0</v>
      </c>
      <c r="P74" s="48">
        <f t="shared" si="17"/>
        <v>0</v>
      </c>
    </row>
    <row r="75" spans="1:16" x14ac:dyDescent="0.2">
      <c r="A75" s="38">
        <v>13</v>
      </c>
      <c r="B75" s="39"/>
      <c r="C75" s="98" t="s">
        <v>158</v>
      </c>
      <c r="D75" s="25" t="s">
        <v>68</v>
      </c>
      <c r="E75" s="99">
        <f>E73*5</f>
        <v>14170.15</v>
      </c>
      <c r="F75" s="66"/>
      <c r="G75" s="63"/>
      <c r="H75" s="47"/>
      <c r="I75" s="63"/>
      <c r="J75" s="63"/>
      <c r="K75" s="48">
        <f t="shared" si="12"/>
        <v>0</v>
      </c>
      <c r="L75" s="49">
        <f t="shared" si="13"/>
        <v>0</v>
      </c>
      <c r="M75" s="47">
        <f t="shared" si="14"/>
        <v>0</v>
      </c>
      <c r="N75" s="47">
        <f t="shared" si="15"/>
        <v>0</v>
      </c>
      <c r="O75" s="47">
        <f t="shared" si="16"/>
        <v>0</v>
      </c>
      <c r="P75" s="48">
        <f t="shared" si="17"/>
        <v>0</v>
      </c>
    </row>
    <row r="76" spans="1:16" x14ac:dyDescent="0.2">
      <c r="A76" s="38">
        <v>14</v>
      </c>
      <c r="B76" s="39"/>
      <c r="C76" s="98" t="s">
        <v>162</v>
      </c>
      <c r="D76" s="25" t="s">
        <v>84</v>
      </c>
      <c r="E76" s="99">
        <f>E63*1.1</f>
        <v>119.21</v>
      </c>
      <c r="F76" s="66"/>
      <c r="G76" s="63"/>
      <c r="H76" s="47"/>
      <c r="I76" s="63"/>
      <c r="J76" s="63"/>
      <c r="K76" s="48">
        <f t="shared" si="12"/>
        <v>0</v>
      </c>
      <c r="L76" s="49">
        <f t="shared" si="13"/>
        <v>0</v>
      </c>
      <c r="M76" s="47">
        <f t="shared" si="14"/>
        <v>0</v>
      </c>
      <c r="N76" s="47">
        <f t="shared" si="15"/>
        <v>0</v>
      </c>
      <c r="O76" s="47">
        <f t="shared" si="16"/>
        <v>0</v>
      </c>
      <c r="P76" s="48">
        <f t="shared" si="17"/>
        <v>0</v>
      </c>
    </row>
    <row r="77" spans="1:16" x14ac:dyDescent="0.2">
      <c r="A77" s="38">
        <v>15</v>
      </c>
      <c r="B77" s="39"/>
      <c r="C77" s="98" t="s">
        <v>69</v>
      </c>
      <c r="D77" s="25" t="s">
        <v>70</v>
      </c>
      <c r="E77" s="99">
        <v>1</v>
      </c>
      <c r="F77" s="66"/>
      <c r="G77" s="63"/>
      <c r="H77" s="47"/>
      <c r="I77" s="63"/>
      <c r="J77" s="63"/>
      <c r="K77" s="48">
        <f t="shared" si="12"/>
        <v>0</v>
      </c>
      <c r="L77" s="49">
        <f t="shared" si="13"/>
        <v>0</v>
      </c>
      <c r="M77" s="47">
        <f t="shared" si="14"/>
        <v>0</v>
      </c>
      <c r="N77" s="47">
        <f t="shared" si="15"/>
        <v>0</v>
      </c>
      <c r="O77" s="47">
        <f t="shared" si="16"/>
        <v>0</v>
      </c>
      <c r="P77" s="48">
        <f t="shared" si="17"/>
        <v>0</v>
      </c>
    </row>
    <row r="78" spans="1:16" ht="22.5" x14ac:dyDescent="0.2">
      <c r="A78" s="38">
        <v>16</v>
      </c>
      <c r="B78" s="39"/>
      <c r="C78" s="98" t="s">
        <v>71</v>
      </c>
      <c r="D78" s="25" t="s">
        <v>68</v>
      </c>
      <c r="E78" s="99">
        <f>E73*0.25</f>
        <v>708.51</v>
      </c>
      <c r="F78" s="66"/>
      <c r="G78" s="63"/>
      <c r="H78" s="47"/>
      <c r="I78" s="63"/>
      <c r="J78" s="63"/>
      <c r="K78" s="48">
        <f t="shared" si="12"/>
        <v>0</v>
      </c>
      <c r="L78" s="49">
        <f t="shared" si="13"/>
        <v>0</v>
      </c>
      <c r="M78" s="47">
        <f t="shared" si="14"/>
        <v>0</v>
      </c>
      <c r="N78" s="47">
        <f t="shared" si="15"/>
        <v>0</v>
      </c>
      <c r="O78" s="47">
        <f t="shared" si="16"/>
        <v>0</v>
      </c>
      <c r="P78" s="48">
        <f t="shared" si="17"/>
        <v>0</v>
      </c>
    </row>
    <row r="79" spans="1:16" x14ac:dyDescent="0.2">
      <c r="A79" s="38">
        <v>17</v>
      </c>
      <c r="B79" s="39"/>
      <c r="C79" s="94" t="s">
        <v>163</v>
      </c>
      <c r="D79" s="25" t="s">
        <v>84</v>
      </c>
      <c r="E79" s="99">
        <v>34</v>
      </c>
      <c r="F79" s="66"/>
      <c r="G79" s="63"/>
      <c r="H79" s="47">
        <f t="shared" ref="H79" si="18">ROUND(F79*G79,2)</f>
        <v>0</v>
      </c>
      <c r="I79" s="63"/>
      <c r="J79" s="63"/>
      <c r="K79" s="48">
        <f t="shared" si="12"/>
        <v>0</v>
      </c>
      <c r="L79" s="49">
        <f t="shared" si="13"/>
        <v>0</v>
      </c>
      <c r="M79" s="47">
        <f t="shared" si="14"/>
        <v>0</v>
      </c>
      <c r="N79" s="47">
        <f t="shared" si="15"/>
        <v>0</v>
      </c>
      <c r="O79" s="47">
        <f t="shared" si="16"/>
        <v>0</v>
      </c>
      <c r="P79" s="48">
        <f t="shared" si="17"/>
        <v>0</v>
      </c>
    </row>
    <row r="80" spans="1:16" x14ac:dyDescent="0.2">
      <c r="A80" s="38">
        <v>18</v>
      </c>
      <c r="B80" s="39"/>
      <c r="C80" s="98" t="s">
        <v>164</v>
      </c>
      <c r="D80" s="25" t="s">
        <v>84</v>
      </c>
      <c r="E80" s="99">
        <f>E79*1.1</f>
        <v>37.4</v>
      </c>
      <c r="F80" s="66"/>
      <c r="G80" s="63"/>
      <c r="H80" s="47"/>
      <c r="I80" s="63"/>
      <c r="J80" s="63"/>
      <c r="K80" s="48">
        <f t="shared" si="12"/>
        <v>0</v>
      </c>
      <c r="L80" s="49">
        <f t="shared" si="13"/>
        <v>0</v>
      </c>
      <c r="M80" s="47">
        <f t="shared" si="14"/>
        <v>0</v>
      </c>
      <c r="N80" s="47">
        <f t="shared" si="15"/>
        <v>0</v>
      </c>
      <c r="O80" s="47">
        <f t="shared" si="16"/>
        <v>0</v>
      </c>
      <c r="P80" s="48">
        <f t="shared" si="17"/>
        <v>0</v>
      </c>
    </row>
    <row r="81" spans="1:16" x14ac:dyDescent="0.2">
      <c r="A81" s="38">
        <v>19</v>
      </c>
      <c r="B81" s="39"/>
      <c r="C81" s="98" t="s">
        <v>86</v>
      </c>
      <c r="D81" s="25" t="s">
        <v>70</v>
      </c>
      <c r="E81" s="99">
        <v>1</v>
      </c>
      <c r="F81" s="66"/>
      <c r="G81" s="63"/>
      <c r="H81" s="47"/>
      <c r="I81" s="63"/>
      <c r="J81" s="63"/>
      <c r="K81" s="48">
        <f t="shared" si="12"/>
        <v>0</v>
      </c>
      <c r="L81" s="49">
        <f t="shared" si="13"/>
        <v>0</v>
      </c>
      <c r="M81" s="47">
        <f t="shared" si="14"/>
        <v>0</v>
      </c>
      <c r="N81" s="47">
        <f t="shared" si="15"/>
        <v>0</v>
      </c>
      <c r="O81" s="47">
        <f t="shared" si="16"/>
        <v>0</v>
      </c>
      <c r="P81" s="48">
        <f t="shared" si="17"/>
        <v>0</v>
      </c>
    </row>
    <row r="82" spans="1:16" ht="22.5" x14ac:dyDescent="0.2">
      <c r="A82" s="38">
        <v>20</v>
      </c>
      <c r="B82" s="39"/>
      <c r="C82" s="94" t="s">
        <v>165</v>
      </c>
      <c r="D82" s="25" t="s">
        <v>61</v>
      </c>
      <c r="E82" s="99">
        <v>2834.03</v>
      </c>
      <c r="F82" s="66"/>
      <c r="G82" s="63"/>
      <c r="H82" s="47">
        <f t="shared" si="10"/>
        <v>0</v>
      </c>
      <c r="I82" s="63"/>
      <c r="J82" s="63"/>
      <c r="K82" s="48">
        <f t="shared" si="12"/>
        <v>0</v>
      </c>
      <c r="L82" s="49">
        <f t="shared" si="13"/>
        <v>0</v>
      </c>
      <c r="M82" s="47">
        <f t="shared" si="14"/>
        <v>0</v>
      </c>
      <c r="N82" s="47">
        <f t="shared" si="15"/>
        <v>0</v>
      </c>
      <c r="O82" s="47">
        <f t="shared" si="16"/>
        <v>0</v>
      </c>
      <c r="P82" s="48">
        <f t="shared" si="17"/>
        <v>0</v>
      </c>
    </row>
    <row r="83" spans="1:16" ht="22.5" x14ac:dyDescent="0.2">
      <c r="A83" s="38">
        <v>21</v>
      </c>
      <c r="B83" s="39"/>
      <c r="C83" s="98" t="s">
        <v>73</v>
      </c>
      <c r="D83" s="25" t="s">
        <v>68</v>
      </c>
      <c r="E83" s="99">
        <f>E82*4</f>
        <v>11336.12</v>
      </c>
      <c r="F83" s="66"/>
      <c r="G83" s="63"/>
      <c r="H83" s="47"/>
      <c r="I83" s="63"/>
      <c r="J83" s="63"/>
      <c r="K83" s="48">
        <f t="shared" si="12"/>
        <v>0</v>
      </c>
      <c r="L83" s="49">
        <f t="shared" si="13"/>
        <v>0</v>
      </c>
      <c r="M83" s="47">
        <f t="shared" si="14"/>
        <v>0</v>
      </c>
      <c r="N83" s="47">
        <f t="shared" si="15"/>
        <v>0</v>
      </c>
      <c r="O83" s="47">
        <f t="shared" si="16"/>
        <v>0</v>
      </c>
      <c r="P83" s="48">
        <f t="shared" si="17"/>
        <v>0</v>
      </c>
    </row>
    <row r="84" spans="1:16" x14ac:dyDescent="0.2">
      <c r="A84" s="38">
        <v>22</v>
      </c>
      <c r="B84" s="39"/>
      <c r="C84" s="98" t="s">
        <v>74</v>
      </c>
      <c r="D84" s="25" t="s">
        <v>70</v>
      </c>
      <c r="E84" s="99">
        <v>1</v>
      </c>
      <c r="F84" s="66"/>
      <c r="G84" s="63"/>
      <c r="H84" s="47"/>
      <c r="I84" s="63"/>
      <c r="J84" s="63"/>
      <c r="K84" s="48">
        <f t="shared" si="12"/>
        <v>0</v>
      </c>
      <c r="L84" s="49">
        <f t="shared" si="13"/>
        <v>0</v>
      </c>
      <c r="M84" s="47">
        <f t="shared" si="14"/>
        <v>0</v>
      </c>
      <c r="N84" s="47">
        <f t="shared" si="15"/>
        <v>0</v>
      </c>
      <c r="O84" s="47">
        <f t="shared" si="16"/>
        <v>0</v>
      </c>
      <c r="P84" s="48">
        <f t="shared" si="17"/>
        <v>0</v>
      </c>
    </row>
    <row r="85" spans="1:16" x14ac:dyDescent="0.2">
      <c r="A85" s="38">
        <v>23</v>
      </c>
      <c r="B85" s="39"/>
      <c r="C85" s="94" t="s">
        <v>166</v>
      </c>
      <c r="D85" s="25" t="s">
        <v>61</v>
      </c>
      <c r="E85" s="99">
        <v>2834.03</v>
      </c>
      <c r="F85" s="66"/>
      <c r="G85" s="63"/>
      <c r="H85" s="47">
        <f t="shared" si="10"/>
        <v>0</v>
      </c>
      <c r="I85" s="63"/>
      <c r="J85" s="63"/>
      <c r="K85" s="48">
        <f t="shared" si="12"/>
        <v>0</v>
      </c>
      <c r="L85" s="49">
        <f t="shared" si="13"/>
        <v>0</v>
      </c>
      <c r="M85" s="47">
        <f t="shared" si="14"/>
        <v>0</v>
      </c>
      <c r="N85" s="47">
        <f t="shared" si="15"/>
        <v>0</v>
      </c>
      <c r="O85" s="47">
        <f t="shared" si="16"/>
        <v>0</v>
      </c>
      <c r="P85" s="48">
        <f t="shared" si="17"/>
        <v>0</v>
      </c>
    </row>
    <row r="86" spans="1:16" ht="22.5" x14ac:dyDescent="0.2">
      <c r="A86" s="38">
        <v>24</v>
      </c>
      <c r="B86" s="39"/>
      <c r="C86" s="98" t="s">
        <v>167</v>
      </c>
      <c r="D86" s="25" t="s">
        <v>77</v>
      </c>
      <c r="E86" s="99">
        <f>E85*0.45*1.2</f>
        <v>1530.38</v>
      </c>
      <c r="F86" s="66"/>
      <c r="G86" s="63"/>
      <c r="H86" s="47"/>
      <c r="I86" s="63"/>
      <c r="J86" s="63"/>
      <c r="K86" s="48">
        <f t="shared" si="12"/>
        <v>0</v>
      </c>
      <c r="L86" s="49">
        <f t="shared" si="13"/>
        <v>0</v>
      </c>
      <c r="M86" s="47">
        <f t="shared" si="14"/>
        <v>0</v>
      </c>
      <c r="N86" s="47">
        <f t="shared" si="15"/>
        <v>0</v>
      </c>
      <c r="O86" s="47">
        <f t="shared" si="16"/>
        <v>0</v>
      </c>
      <c r="P86" s="48">
        <f t="shared" si="17"/>
        <v>0</v>
      </c>
    </row>
    <row r="87" spans="1:16" x14ac:dyDescent="0.2">
      <c r="A87" s="38">
        <v>25</v>
      </c>
      <c r="B87" s="39"/>
      <c r="C87" s="98" t="s">
        <v>74</v>
      </c>
      <c r="D87" s="25" t="s">
        <v>70</v>
      </c>
      <c r="E87" s="99">
        <v>1</v>
      </c>
      <c r="F87" s="66"/>
      <c r="G87" s="63"/>
      <c r="H87" s="47"/>
      <c r="I87" s="63"/>
      <c r="J87" s="63"/>
      <c r="K87" s="48">
        <f t="shared" si="12"/>
        <v>0</v>
      </c>
      <c r="L87" s="49">
        <f t="shared" si="13"/>
        <v>0</v>
      </c>
      <c r="M87" s="47">
        <f t="shared" si="14"/>
        <v>0</v>
      </c>
      <c r="N87" s="47">
        <f t="shared" si="15"/>
        <v>0</v>
      </c>
      <c r="O87" s="47">
        <f t="shared" si="16"/>
        <v>0</v>
      </c>
      <c r="P87" s="48">
        <f t="shared" si="17"/>
        <v>0</v>
      </c>
    </row>
    <row r="88" spans="1:16" x14ac:dyDescent="0.2">
      <c r="A88" s="95">
        <v>5</v>
      </c>
      <c r="B88" s="96"/>
      <c r="C88" s="97" t="s">
        <v>168</v>
      </c>
      <c r="D88" s="25"/>
      <c r="E88" s="99"/>
      <c r="F88" s="66"/>
      <c r="G88" s="63"/>
      <c r="H88" s="47"/>
      <c r="I88" s="63"/>
      <c r="J88" s="63"/>
      <c r="K88" s="48">
        <f t="shared" si="12"/>
        <v>0</v>
      </c>
      <c r="L88" s="49">
        <f t="shared" si="13"/>
        <v>0</v>
      </c>
      <c r="M88" s="47">
        <f t="shared" si="14"/>
        <v>0</v>
      </c>
      <c r="N88" s="47">
        <f t="shared" si="15"/>
        <v>0</v>
      </c>
      <c r="O88" s="47">
        <f t="shared" si="16"/>
        <v>0</v>
      </c>
      <c r="P88" s="48">
        <f t="shared" si="17"/>
        <v>0</v>
      </c>
    </row>
    <row r="89" spans="1:16" ht="22.5" x14ac:dyDescent="0.2">
      <c r="A89" s="38">
        <v>1</v>
      </c>
      <c r="B89" s="39"/>
      <c r="C89" s="94" t="s">
        <v>169</v>
      </c>
      <c r="D89" s="25" t="s">
        <v>61</v>
      </c>
      <c r="E89" s="99">
        <v>567</v>
      </c>
      <c r="F89" s="66"/>
      <c r="G89" s="63"/>
      <c r="H89" s="47">
        <f t="shared" ref="H89:H90" si="19">ROUND(F89*G89,2)</f>
        <v>0</v>
      </c>
      <c r="I89" s="63"/>
      <c r="J89" s="63"/>
      <c r="K89" s="48">
        <f t="shared" si="12"/>
        <v>0</v>
      </c>
      <c r="L89" s="49">
        <f t="shared" si="13"/>
        <v>0</v>
      </c>
      <c r="M89" s="47">
        <f t="shared" si="14"/>
        <v>0</v>
      </c>
      <c r="N89" s="47">
        <f t="shared" si="15"/>
        <v>0</v>
      </c>
      <c r="O89" s="47">
        <f t="shared" si="16"/>
        <v>0</v>
      </c>
      <c r="P89" s="48">
        <f t="shared" si="17"/>
        <v>0</v>
      </c>
    </row>
    <row r="90" spans="1:16" ht="45" x14ac:dyDescent="0.2">
      <c r="A90" s="38">
        <v>2</v>
      </c>
      <c r="B90" s="39"/>
      <c r="C90" s="94" t="s">
        <v>170</v>
      </c>
      <c r="D90" s="25" t="s">
        <v>61</v>
      </c>
      <c r="E90" s="99">
        <v>118.8</v>
      </c>
      <c r="F90" s="66"/>
      <c r="G90" s="63"/>
      <c r="H90" s="47">
        <f t="shared" si="19"/>
        <v>0</v>
      </c>
      <c r="I90" s="63"/>
      <c r="J90" s="63"/>
      <c r="K90" s="48">
        <f t="shared" si="12"/>
        <v>0</v>
      </c>
      <c r="L90" s="49">
        <f t="shared" si="13"/>
        <v>0</v>
      </c>
      <c r="M90" s="47">
        <f t="shared" si="14"/>
        <v>0</v>
      </c>
      <c r="N90" s="47">
        <f t="shared" si="15"/>
        <v>0</v>
      </c>
      <c r="O90" s="47">
        <f t="shared" si="16"/>
        <v>0</v>
      </c>
      <c r="P90" s="48">
        <f t="shared" si="17"/>
        <v>0</v>
      </c>
    </row>
    <row r="91" spans="1:16" x14ac:dyDescent="0.2">
      <c r="A91" s="38">
        <v>3</v>
      </c>
      <c r="B91" s="39"/>
      <c r="C91" s="98" t="s">
        <v>171</v>
      </c>
      <c r="D91" s="25" t="s">
        <v>102</v>
      </c>
      <c r="E91" s="99">
        <f>E90*1.1</f>
        <v>130.68</v>
      </c>
      <c r="F91" s="66"/>
      <c r="G91" s="63"/>
      <c r="H91" s="47"/>
      <c r="I91" s="63"/>
      <c r="J91" s="63"/>
      <c r="K91" s="48">
        <f t="shared" si="12"/>
        <v>0</v>
      </c>
      <c r="L91" s="49">
        <f t="shared" si="13"/>
        <v>0</v>
      </c>
      <c r="M91" s="47">
        <f t="shared" si="14"/>
        <v>0</v>
      </c>
      <c r="N91" s="47">
        <f t="shared" si="15"/>
        <v>0</v>
      </c>
      <c r="O91" s="47">
        <f t="shared" si="16"/>
        <v>0</v>
      </c>
      <c r="P91" s="48">
        <f t="shared" si="17"/>
        <v>0</v>
      </c>
    </row>
    <row r="92" spans="1:16" x14ac:dyDescent="0.2">
      <c r="A92" s="38">
        <v>4</v>
      </c>
      <c r="B92" s="39"/>
      <c r="C92" s="98" t="s">
        <v>158</v>
      </c>
      <c r="D92" s="25" t="s">
        <v>68</v>
      </c>
      <c r="E92" s="99">
        <f>E90*6.5</f>
        <v>772.2</v>
      </c>
      <c r="F92" s="66"/>
      <c r="G92" s="63"/>
      <c r="H92" s="47"/>
      <c r="I92" s="63"/>
      <c r="J92" s="63"/>
      <c r="K92" s="48">
        <f t="shared" si="12"/>
        <v>0</v>
      </c>
      <c r="L92" s="49">
        <f t="shared" si="13"/>
        <v>0</v>
      </c>
      <c r="M92" s="47">
        <f t="shared" si="14"/>
        <v>0</v>
      </c>
      <c r="N92" s="47">
        <f t="shared" si="15"/>
        <v>0</v>
      </c>
      <c r="O92" s="47">
        <f t="shared" si="16"/>
        <v>0</v>
      </c>
      <c r="P92" s="48">
        <f t="shared" si="17"/>
        <v>0</v>
      </c>
    </row>
    <row r="93" spans="1:16" x14ac:dyDescent="0.2">
      <c r="A93" s="38">
        <v>5</v>
      </c>
      <c r="B93" s="39"/>
      <c r="C93" s="98" t="s">
        <v>148</v>
      </c>
      <c r="D93" s="25" t="s">
        <v>70</v>
      </c>
      <c r="E93" s="99">
        <v>1</v>
      </c>
      <c r="F93" s="66"/>
      <c r="G93" s="63"/>
      <c r="H93" s="47"/>
      <c r="I93" s="63"/>
      <c r="J93" s="63"/>
      <c r="K93" s="48">
        <f t="shared" si="12"/>
        <v>0</v>
      </c>
      <c r="L93" s="49">
        <f t="shared" si="13"/>
        <v>0</v>
      </c>
      <c r="M93" s="47">
        <f t="shared" si="14"/>
        <v>0</v>
      </c>
      <c r="N93" s="47">
        <f t="shared" si="15"/>
        <v>0</v>
      </c>
      <c r="O93" s="47">
        <f t="shared" si="16"/>
        <v>0</v>
      </c>
      <c r="P93" s="48">
        <f t="shared" si="17"/>
        <v>0</v>
      </c>
    </row>
    <row r="94" spans="1:16" ht="33.75" x14ac:dyDescent="0.2">
      <c r="A94" s="38">
        <v>6</v>
      </c>
      <c r="B94" s="39"/>
      <c r="C94" s="94" t="s">
        <v>172</v>
      </c>
      <c r="D94" s="25" t="s">
        <v>61</v>
      </c>
      <c r="E94" s="99">
        <v>685.8</v>
      </c>
      <c r="F94" s="66"/>
      <c r="G94" s="63"/>
      <c r="H94" s="47">
        <f t="shared" ref="H94" si="20">ROUND(F94*G94,2)</f>
        <v>0</v>
      </c>
      <c r="I94" s="63"/>
      <c r="J94" s="63"/>
      <c r="K94" s="48">
        <f t="shared" si="12"/>
        <v>0</v>
      </c>
      <c r="L94" s="49">
        <f t="shared" si="13"/>
        <v>0</v>
      </c>
      <c r="M94" s="47">
        <f t="shared" si="14"/>
        <v>0</v>
      </c>
      <c r="N94" s="47">
        <f t="shared" si="15"/>
        <v>0</v>
      </c>
      <c r="O94" s="47">
        <f t="shared" si="16"/>
        <v>0</v>
      </c>
      <c r="P94" s="48">
        <f t="shared" si="17"/>
        <v>0</v>
      </c>
    </row>
    <row r="95" spans="1:16" ht="22.5" x14ac:dyDescent="0.2">
      <c r="A95" s="38">
        <v>7</v>
      </c>
      <c r="B95" s="39"/>
      <c r="C95" s="98" t="s">
        <v>66</v>
      </c>
      <c r="D95" s="25" t="s">
        <v>61</v>
      </c>
      <c r="E95" s="99">
        <f>E94*1.25</f>
        <v>857.25</v>
      </c>
      <c r="F95" s="66"/>
      <c r="G95" s="63"/>
      <c r="H95" s="47"/>
      <c r="I95" s="63"/>
      <c r="J95" s="63"/>
      <c r="K95" s="48">
        <f t="shared" si="12"/>
        <v>0</v>
      </c>
      <c r="L95" s="49">
        <f t="shared" si="13"/>
        <v>0</v>
      </c>
      <c r="M95" s="47">
        <f t="shared" si="14"/>
        <v>0</v>
      </c>
      <c r="N95" s="47">
        <f t="shared" si="15"/>
        <v>0</v>
      </c>
      <c r="O95" s="47">
        <f t="shared" si="16"/>
        <v>0</v>
      </c>
      <c r="P95" s="48">
        <f t="shared" si="17"/>
        <v>0</v>
      </c>
    </row>
    <row r="96" spans="1:16" x14ac:dyDescent="0.2">
      <c r="A96" s="38">
        <v>8</v>
      </c>
      <c r="B96" s="39"/>
      <c r="C96" s="98" t="s">
        <v>158</v>
      </c>
      <c r="D96" s="25" t="s">
        <v>68</v>
      </c>
      <c r="E96" s="99">
        <f>E94*5</f>
        <v>3429</v>
      </c>
      <c r="F96" s="66"/>
      <c r="G96" s="63"/>
      <c r="H96" s="47"/>
      <c r="I96" s="63"/>
      <c r="J96" s="63"/>
      <c r="K96" s="48">
        <f t="shared" si="12"/>
        <v>0</v>
      </c>
      <c r="L96" s="49">
        <f t="shared" si="13"/>
        <v>0</v>
      </c>
      <c r="M96" s="47">
        <f t="shared" si="14"/>
        <v>0</v>
      </c>
      <c r="N96" s="47">
        <f t="shared" si="15"/>
        <v>0</v>
      </c>
      <c r="O96" s="47">
        <f t="shared" si="16"/>
        <v>0</v>
      </c>
      <c r="P96" s="48">
        <f t="shared" si="17"/>
        <v>0</v>
      </c>
    </row>
    <row r="97" spans="1:16" x14ac:dyDescent="0.2">
      <c r="A97" s="38">
        <v>9</v>
      </c>
      <c r="B97" s="39"/>
      <c r="C97" s="98" t="s">
        <v>69</v>
      </c>
      <c r="D97" s="25" t="s">
        <v>70</v>
      </c>
      <c r="E97" s="99">
        <v>1</v>
      </c>
      <c r="F97" s="66"/>
      <c r="G97" s="63"/>
      <c r="H97" s="47"/>
      <c r="I97" s="63"/>
      <c r="J97" s="63"/>
      <c r="K97" s="48">
        <f t="shared" si="12"/>
        <v>0</v>
      </c>
      <c r="L97" s="49">
        <f t="shared" si="13"/>
        <v>0</v>
      </c>
      <c r="M97" s="47">
        <f t="shared" si="14"/>
        <v>0</v>
      </c>
      <c r="N97" s="47">
        <f t="shared" si="15"/>
        <v>0</v>
      </c>
      <c r="O97" s="47">
        <f t="shared" si="16"/>
        <v>0</v>
      </c>
      <c r="P97" s="48">
        <f t="shared" si="17"/>
        <v>0</v>
      </c>
    </row>
    <row r="98" spans="1:16" ht="22.5" x14ac:dyDescent="0.2">
      <c r="A98" s="38">
        <v>10</v>
      </c>
      <c r="B98" s="39"/>
      <c r="C98" s="98" t="s">
        <v>71</v>
      </c>
      <c r="D98" s="25" t="s">
        <v>68</v>
      </c>
      <c r="E98" s="99">
        <f>E94*0.25</f>
        <v>171.45</v>
      </c>
      <c r="F98" s="66"/>
      <c r="G98" s="63"/>
      <c r="H98" s="47"/>
      <c r="I98" s="63"/>
      <c r="J98" s="63"/>
      <c r="K98" s="48">
        <f t="shared" si="12"/>
        <v>0</v>
      </c>
      <c r="L98" s="49">
        <f t="shared" si="13"/>
        <v>0</v>
      </c>
      <c r="M98" s="47">
        <f t="shared" si="14"/>
        <v>0</v>
      </c>
      <c r="N98" s="47">
        <f t="shared" si="15"/>
        <v>0</v>
      </c>
      <c r="O98" s="47">
        <f t="shared" si="16"/>
        <v>0</v>
      </c>
      <c r="P98" s="48">
        <f t="shared" si="17"/>
        <v>0</v>
      </c>
    </row>
    <row r="99" spans="1:16" ht="22.5" x14ac:dyDescent="0.2">
      <c r="A99" s="38">
        <v>11</v>
      </c>
      <c r="B99" s="39"/>
      <c r="C99" s="94" t="s">
        <v>173</v>
      </c>
      <c r="D99" s="25" t="s">
        <v>61</v>
      </c>
      <c r="E99" s="99">
        <v>685.8</v>
      </c>
      <c r="F99" s="66"/>
      <c r="G99" s="63"/>
      <c r="H99" s="47">
        <f t="shared" ref="H99" si="21">ROUND(F99*G99,2)</f>
        <v>0</v>
      </c>
      <c r="I99" s="63"/>
      <c r="J99" s="63"/>
      <c r="K99" s="48">
        <f t="shared" si="12"/>
        <v>0</v>
      </c>
      <c r="L99" s="49">
        <f t="shared" si="13"/>
        <v>0</v>
      </c>
      <c r="M99" s="47">
        <f t="shared" si="14"/>
        <v>0</v>
      </c>
      <c r="N99" s="47">
        <f t="shared" si="15"/>
        <v>0</v>
      </c>
      <c r="O99" s="47">
        <f t="shared" si="16"/>
        <v>0</v>
      </c>
      <c r="P99" s="48">
        <f t="shared" si="17"/>
        <v>0</v>
      </c>
    </row>
    <row r="100" spans="1:16" ht="22.5" x14ac:dyDescent="0.2">
      <c r="A100" s="38">
        <v>12</v>
      </c>
      <c r="B100" s="39"/>
      <c r="C100" s="98" t="s">
        <v>151</v>
      </c>
      <c r="D100" s="25" t="s">
        <v>68</v>
      </c>
      <c r="E100" s="99">
        <f>E99*14</f>
        <v>9601.2000000000007</v>
      </c>
      <c r="F100" s="66"/>
      <c r="G100" s="63"/>
      <c r="H100" s="47"/>
      <c r="I100" s="63"/>
      <c r="J100" s="63"/>
      <c r="K100" s="48">
        <f t="shared" si="12"/>
        <v>0</v>
      </c>
      <c r="L100" s="49">
        <f t="shared" si="13"/>
        <v>0</v>
      </c>
      <c r="M100" s="47">
        <f t="shared" si="14"/>
        <v>0</v>
      </c>
      <c r="N100" s="47">
        <f t="shared" si="15"/>
        <v>0</v>
      </c>
      <c r="O100" s="47">
        <f t="shared" si="16"/>
        <v>0</v>
      </c>
      <c r="P100" s="48">
        <f t="shared" si="17"/>
        <v>0</v>
      </c>
    </row>
    <row r="101" spans="1:16" x14ac:dyDescent="0.2">
      <c r="A101" s="38">
        <v>13</v>
      </c>
      <c r="B101" s="39"/>
      <c r="C101" s="98" t="s">
        <v>74</v>
      </c>
      <c r="D101" s="25" t="s">
        <v>70</v>
      </c>
      <c r="E101" s="99">
        <v>1</v>
      </c>
      <c r="F101" s="66"/>
      <c r="G101" s="63"/>
      <c r="H101" s="47"/>
      <c r="I101" s="63"/>
      <c r="J101" s="63"/>
      <c r="K101" s="48">
        <f t="shared" si="12"/>
        <v>0</v>
      </c>
      <c r="L101" s="49">
        <f t="shared" si="13"/>
        <v>0</v>
      </c>
      <c r="M101" s="47">
        <f t="shared" si="14"/>
        <v>0</v>
      </c>
      <c r="N101" s="47">
        <f t="shared" si="15"/>
        <v>0</v>
      </c>
      <c r="O101" s="47">
        <f t="shared" si="16"/>
        <v>0</v>
      </c>
      <c r="P101" s="48">
        <f t="shared" si="17"/>
        <v>0</v>
      </c>
    </row>
    <row r="102" spans="1:16" ht="22.5" x14ac:dyDescent="0.2">
      <c r="A102" s="38">
        <v>14</v>
      </c>
      <c r="B102" s="39"/>
      <c r="C102" s="94" t="s">
        <v>174</v>
      </c>
      <c r="D102" s="25" t="s">
        <v>61</v>
      </c>
      <c r="E102" s="99">
        <f>E99</f>
        <v>685.8</v>
      </c>
      <c r="F102" s="66"/>
      <c r="G102" s="63"/>
      <c r="H102" s="47">
        <f t="shared" ref="H102" si="22">ROUND(F102*G102,2)</f>
        <v>0</v>
      </c>
      <c r="I102" s="63"/>
      <c r="J102" s="63"/>
      <c r="K102" s="48">
        <f t="shared" si="12"/>
        <v>0</v>
      </c>
      <c r="L102" s="49">
        <f t="shared" si="13"/>
        <v>0</v>
      </c>
      <c r="M102" s="47">
        <f t="shared" si="14"/>
        <v>0</v>
      </c>
      <c r="N102" s="47">
        <f t="shared" si="15"/>
        <v>0</v>
      </c>
      <c r="O102" s="47">
        <f t="shared" si="16"/>
        <v>0</v>
      </c>
      <c r="P102" s="48">
        <f t="shared" si="17"/>
        <v>0</v>
      </c>
    </row>
    <row r="103" spans="1:16" ht="22.5" x14ac:dyDescent="0.2">
      <c r="A103" s="38">
        <v>15</v>
      </c>
      <c r="B103" s="39"/>
      <c r="C103" s="98" t="s">
        <v>167</v>
      </c>
      <c r="D103" s="25" t="s">
        <v>77</v>
      </c>
      <c r="E103" s="99">
        <f>E102*0.45*1.2</f>
        <v>370.33</v>
      </c>
      <c r="F103" s="66"/>
      <c r="G103" s="63"/>
      <c r="H103" s="47"/>
      <c r="I103" s="63"/>
      <c r="J103" s="63"/>
      <c r="K103" s="48">
        <f t="shared" si="12"/>
        <v>0</v>
      </c>
      <c r="L103" s="49">
        <f t="shared" si="13"/>
        <v>0</v>
      </c>
      <c r="M103" s="47">
        <f t="shared" si="14"/>
        <v>0</v>
      </c>
      <c r="N103" s="47">
        <f t="shared" si="15"/>
        <v>0</v>
      </c>
      <c r="O103" s="47">
        <f t="shared" si="16"/>
        <v>0</v>
      </c>
      <c r="P103" s="48">
        <f t="shared" si="17"/>
        <v>0</v>
      </c>
    </row>
    <row r="104" spans="1:16" x14ac:dyDescent="0.2">
      <c r="A104" s="38">
        <v>16</v>
      </c>
      <c r="B104" s="39"/>
      <c r="C104" s="98" t="s">
        <v>74</v>
      </c>
      <c r="D104" s="25" t="s">
        <v>70</v>
      </c>
      <c r="E104" s="99">
        <v>1</v>
      </c>
      <c r="F104" s="66"/>
      <c r="G104" s="63"/>
      <c r="H104" s="47"/>
      <c r="I104" s="63"/>
      <c r="J104" s="63"/>
      <c r="K104" s="48">
        <f t="shared" si="12"/>
        <v>0</v>
      </c>
      <c r="L104" s="49">
        <f t="shared" si="13"/>
        <v>0</v>
      </c>
      <c r="M104" s="47">
        <f t="shared" si="14"/>
        <v>0</v>
      </c>
      <c r="N104" s="47">
        <f t="shared" si="15"/>
        <v>0</v>
      </c>
      <c r="O104" s="47">
        <f t="shared" si="16"/>
        <v>0</v>
      </c>
      <c r="P104" s="48">
        <f t="shared" si="17"/>
        <v>0</v>
      </c>
    </row>
    <row r="105" spans="1:16" x14ac:dyDescent="0.2">
      <c r="A105" s="38">
        <v>17</v>
      </c>
      <c r="B105" s="39"/>
      <c r="C105" s="98" t="s">
        <v>89</v>
      </c>
      <c r="D105" s="25" t="s">
        <v>70</v>
      </c>
      <c r="E105" s="99">
        <v>1</v>
      </c>
      <c r="F105" s="66"/>
      <c r="G105" s="63"/>
      <c r="H105" s="47"/>
      <c r="I105" s="63"/>
      <c r="J105" s="63"/>
      <c r="K105" s="48">
        <f t="shared" si="12"/>
        <v>0</v>
      </c>
      <c r="L105" s="49">
        <f t="shared" si="13"/>
        <v>0</v>
      </c>
      <c r="M105" s="47">
        <f t="shared" si="14"/>
        <v>0</v>
      </c>
      <c r="N105" s="47">
        <f t="shared" si="15"/>
        <v>0</v>
      </c>
      <c r="O105" s="47">
        <f t="shared" si="16"/>
        <v>0</v>
      </c>
      <c r="P105" s="48">
        <f t="shared" si="17"/>
        <v>0</v>
      </c>
    </row>
    <row r="106" spans="1:16" x14ac:dyDescent="0.2">
      <c r="A106" s="95">
        <v>6</v>
      </c>
      <c r="B106" s="96"/>
      <c r="C106" s="97" t="s">
        <v>175</v>
      </c>
      <c r="D106" s="25"/>
      <c r="E106" s="99"/>
      <c r="F106" s="66"/>
      <c r="G106" s="63"/>
      <c r="H106" s="47"/>
      <c r="I106" s="63"/>
      <c r="J106" s="63"/>
      <c r="K106" s="48">
        <f t="shared" si="12"/>
        <v>0</v>
      </c>
      <c r="L106" s="49">
        <f t="shared" si="13"/>
        <v>0</v>
      </c>
      <c r="M106" s="47">
        <f t="shared" si="14"/>
        <v>0</v>
      </c>
      <c r="N106" s="47">
        <f t="shared" si="15"/>
        <v>0</v>
      </c>
      <c r="O106" s="47">
        <f t="shared" si="16"/>
        <v>0</v>
      </c>
      <c r="P106" s="48">
        <f t="shared" si="17"/>
        <v>0</v>
      </c>
    </row>
    <row r="107" spans="1:16" ht="33.75" x14ac:dyDescent="0.2">
      <c r="A107" s="38">
        <v>1</v>
      </c>
      <c r="B107" s="39"/>
      <c r="C107" s="94" t="s">
        <v>176</v>
      </c>
      <c r="D107" s="25" t="s">
        <v>61</v>
      </c>
      <c r="E107" s="99">
        <f>6*1.05*1*90</f>
        <v>567</v>
      </c>
      <c r="F107" s="66"/>
      <c r="G107" s="63"/>
      <c r="H107" s="47">
        <f t="shared" ref="H107:H111" si="23">ROUND(F107*G107,2)</f>
        <v>0</v>
      </c>
      <c r="I107" s="63"/>
      <c r="J107" s="63"/>
      <c r="K107" s="48">
        <f t="shared" si="12"/>
        <v>0</v>
      </c>
      <c r="L107" s="49">
        <f t="shared" si="13"/>
        <v>0</v>
      </c>
      <c r="M107" s="47">
        <f t="shared" si="14"/>
        <v>0</v>
      </c>
      <c r="N107" s="47">
        <f t="shared" si="15"/>
        <v>0</v>
      </c>
      <c r="O107" s="47">
        <f t="shared" si="16"/>
        <v>0</v>
      </c>
      <c r="P107" s="48">
        <f t="shared" si="17"/>
        <v>0</v>
      </c>
    </row>
    <row r="108" spans="1:16" ht="33.75" x14ac:dyDescent="0.2">
      <c r="A108" s="38">
        <v>2</v>
      </c>
      <c r="B108" s="39"/>
      <c r="C108" s="94" t="s">
        <v>177</v>
      </c>
      <c r="D108" s="25" t="s">
        <v>61</v>
      </c>
      <c r="E108" s="99">
        <f>E107</f>
        <v>567</v>
      </c>
      <c r="F108" s="66"/>
      <c r="G108" s="63"/>
      <c r="H108" s="47">
        <f t="shared" si="23"/>
        <v>0</v>
      </c>
      <c r="I108" s="63"/>
      <c r="J108" s="63"/>
      <c r="K108" s="48">
        <f t="shared" si="12"/>
        <v>0</v>
      </c>
      <c r="L108" s="49">
        <f t="shared" si="13"/>
        <v>0</v>
      </c>
      <c r="M108" s="47">
        <f t="shared" si="14"/>
        <v>0</v>
      </c>
      <c r="N108" s="47">
        <f t="shared" si="15"/>
        <v>0</v>
      </c>
      <c r="O108" s="47">
        <f t="shared" si="16"/>
        <v>0</v>
      </c>
      <c r="P108" s="48">
        <f t="shared" si="17"/>
        <v>0</v>
      </c>
    </row>
    <row r="109" spans="1:16" ht="22.5" x14ac:dyDescent="0.2">
      <c r="A109" s="38">
        <v>3</v>
      </c>
      <c r="B109" s="39"/>
      <c r="C109" s="94" t="s">
        <v>178</v>
      </c>
      <c r="D109" s="25" t="s">
        <v>61</v>
      </c>
      <c r="E109" s="99">
        <f>E107</f>
        <v>567</v>
      </c>
      <c r="F109" s="66"/>
      <c r="G109" s="63"/>
      <c r="H109" s="47">
        <f t="shared" si="23"/>
        <v>0</v>
      </c>
      <c r="I109" s="63"/>
      <c r="J109" s="63"/>
      <c r="K109" s="48">
        <f t="shared" si="12"/>
        <v>0</v>
      </c>
      <c r="L109" s="49">
        <f t="shared" si="13"/>
        <v>0</v>
      </c>
      <c r="M109" s="47">
        <f t="shared" si="14"/>
        <v>0</v>
      </c>
      <c r="N109" s="47">
        <f t="shared" si="15"/>
        <v>0</v>
      </c>
      <c r="O109" s="47">
        <f t="shared" si="16"/>
        <v>0</v>
      </c>
      <c r="P109" s="48">
        <f t="shared" si="17"/>
        <v>0</v>
      </c>
    </row>
    <row r="110" spans="1:16" x14ac:dyDescent="0.2">
      <c r="A110" s="38">
        <v>4</v>
      </c>
      <c r="B110" s="39"/>
      <c r="C110" s="94" t="s">
        <v>179</v>
      </c>
      <c r="D110" s="25" t="s">
        <v>61</v>
      </c>
      <c r="E110" s="99">
        <f>E107</f>
        <v>567</v>
      </c>
      <c r="F110" s="66"/>
      <c r="G110" s="63"/>
      <c r="H110" s="47">
        <f t="shared" si="23"/>
        <v>0</v>
      </c>
      <c r="I110" s="63"/>
      <c r="J110" s="63"/>
      <c r="K110" s="48">
        <f t="shared" si="12"/>
        <v>0</v>
      </c>
      <c r="L110" s="49">
        <f t="shared" si="13"/>
        <v>0</v>
      </c>
      <c r="M110" s="47">
        <f t="shared" si="14"/>
        <v>0</v>
      </c>
      <c r="N110" s="47">
        <f t="shared" si="15"/>
        <v>0</v>
      </c>
      <c r="O110" s="47">
        <f t="shared" si="16"/>
        <v>0</v>
      </c>
      <c r="P110" s="48">
        <f t="shared" si="17"/>
        <v>0</v>
      </c>
    </row>
    <row r="111" spans="1:16" ht="22.5" x14ac:dyDescent="0.2">
      <c r="A111" s="38">
        <v>5</v>
      </c>
      <c r="B111" s="39"/>
      <c r="C111" s="94" t="s">
        <v>180</v>
      </c>
      <c r="D111" s="25" t="s">
        <v>61</v>
      </c>
      <c r="E111" s="99">
        <f>6*0.3*90</f>
        <v>162</v>
      </c>
      <c r="F111" s="66"/>
      <c r="G111" s="63"/>
      <c r="H111" s="47">
        <f t="shared" si="23"/>
        <v>0</v>
      </c>
      <c r="I111" s="63"/>
      <c r="J111" s="63"/>
      <c r="K111" s="48">
        <f t="shared" si="12"/>
        <v>0</v>
      </c>
      <c r="L111" s="49">
        <f t="shared" si="13"/>
        <v>0</v>
      </c>
      <c r="M111" s="47">
        <f t="shared" si="14"/>
        <v>0</v>
      </c>
      <c r="N111" s="47">
        <f t="shared" si="15"/>
        <v>0</v>
      </c>
      <c r="O111" s="47">
        <f t="shared" si="16"/>
        <v>0</v>
      </c>
      <c r="P111" s="48">
        <f t="shared" si="17"/>
        <v>0</v>
      </c>
    </row>
    <row r="112" spans="1:16" x14ac:dyDescent="0.2">
      <c r="A112" s="38">
        <v>6</v>
      </c>
      <c r="B112" s="39"/>
      <c r="C112" s="98" t="s">
        <v>85</v>
      </c>
      <c r="D112" s="25" t="s">
        <v>61</v>
      </c>
      <c r="E112" s="99">
        <f>E111*1.15</f>
        <v>186.3</v>
      </c>
      <c r="F112" s="66"/>
      <c r="G112" s="63"/>
      <c r="H112" s="47"/>
      <c r="I112" s="63"/>
      <c r="J112" s="63"/>
      <c r="K112" s="48">
        <f t="shared" si="12"/>
        <v>0</v>
      </c>
      <c r="L112" s="49">
        <f t="shared" si="13"/>
        <v>0</v>
      </c>
      <c r="M112" s="47">
        <f t="shared" si="14"/>
        <v>0</v>
      </c>
      <c r="N112" s="47">
        <f t="shared" si="15"/>
        <v>0</v>
      </c>
      <c r="O112" s="47">
        <f t="shared" si="16"/>
        <v>0</v>
      </c>
      <c r="P112" s="48">
        <f t="shared" si="17"/>
        <v>0</v>
      </c>
    </row>
    <row r="113" spans="1:16" x14ac:dyDescent="0.2">
      <c r="A113" s="38">
        <v>7</v>
      </c>
      <c r="B113" s="39"/>
      <c r="C113" s="98" t="s">
        <v>89</v>
      </c>
      <c r="D113" s="25" t="s">
        <v>90</v>
      </c>
      <c r="E113" s="99">
        <v>1</v>
      </c>
      <c r="F113" s="66"/>
      <c r="G113" s="63"/>
      <c r="H113" s="47"/>
      <c r="I113" s="63"/>
      <c r="J113" s="63"/>
      <c r="K113" s="48">
        <f t="shared" si="12"/>
        <v>0</v>
      </c>
      <c r="L113" s="49">
        <f t="shared" si="13"/>
        <v>0</v>
      </c>
      <c r="M113" s="47">
        <f t="shared" si="14"/>
        <v>0</v>
      </c>
      <c r="N113" s="47">
        <f t="shared" si="15"/>
        <v>0</v>
      </c>
      <c r="O113" s="47">
        <f t="shared" si="16"/>
        <v>0</v>
      </c>
      <c r="P113" s="48">
        <f t="shared" si="17"/>
        <v>0</v>
      </c>
    </row>
    <row r="114" spans="1:16" x14ac:dyDescent="0.2">
      <c r="A114" s="95">
        <v>7</v>
      </c>
      <c r="B114" s="96"/>
      <c r="C114" s="97" t="s">
        <v>181</v>
      </c>
      <c r="D114" s="25"/>
      <c r="E114" s="99"/>
      <c r="F114" s="66"/>
      <c r="G114" s="63"/>
      <c r="H114" s="47"/>
      <c r="I114" s="63"/>
      <c r="J114" s="63"/>
      <c r="K114" s="48">
        <f t="shared" si="12"/>
        <v>0</v>
      </c>
      <c r="L114" s="49">
        <f t="shared" si="13"/>
        <v>0</v>
      </c>
      <c r="M114" s="47">
        <f t="shared" si="14"/>
        <v>0</v>
      </c>
      <c r="N114" s="47">
        <f t="shared" si="15"/>
        <v>0</v>
      </c>
      <c r="O114" s="47">
        <f t="shared" si="16"/>
        <v>0</v>
      </c>
      <c r="P114" s="48">
        <f t="shared" si="17"/>
        <v>0</v>
      </c>
    </row>
    <row r="115" spans="1:16" ht="33.75" x14ac:dyDescent="0.2">
      <c r="A115" s="38">
        <v>1</v>
      </c>
      <c r="B115" s="39"/>
      <c r="C115" s="94" t="s">
        <v>182</v>
      </c>
      <c r="D115" s="25" t="s">
        <v>61</v>
      </c>
      <c r="E115" s="99">
        <v>419.1</v>
      </c>
      <c r="F115" s="66"/>
      <c r="G115" s="63"/>
      <c r="H115" s="47">
        <f t="shared" si="10"/>
        <v>0</v>
      </c>
      <c r="I115" s="63"/>
      <c r="J115" s="63"/>
      <c r="K115" s="48">
        <f t="shared" si="12"/>
        <v>0</v>
      </c>
      <c r="L115" s="49">
        <f t="shared" si="13"/>
        <v>0</v>
      </c>
      <c r="M115" s="47">
        <f t="shared" si="14"/>
        <v>0</v>
      </c>
      <c r="N115" s="47">
        <f t="shared" si="15"/>
        <v>0</v>
      </c>
      <c r="O115" s="47">
        <f t="shared" si="16"/>
        <v>0</v>
      </c>
      <c r="P115" s="48">
        <f t="shared" si="17"/>
        <v>0</v>
      </c>
    </row>
    <row r="116" spans="1:16" ht="22.5" x14ac:dyDescent="0.2">
      <c r="A116" s="38">
        <v>2</v>
      </c>
      <c r="B116" s="39"/>
      <c r="C116" s="98" t="s">
        <v>183</v>
      </c>
      <c r="D116" s="25" t="s">
        <v>61</v>
      </c>
      <c r="E116" s="99">
        <f>E115*1.1</f>
        <v>461.01</v>
      </c>
      <c r="F116" s="66"/>
      <c r="G116" s="63"/>
      <c r="H116" s="47"/>
      <c r="I116" s="63"/>
      <c r="J116" s="63"/>
      <c r="K116" s="48">
        <f t="shared" si="12"/>
        <v>0</v>
      </c>
      <c r="L116" s="49">
        <f t="shared" si="13"/>
        <v>0</v>
      </c>
      <c r="M116" s="47">
        <f t="shared" si="14"/>
        <v>0</v>
      </c>
      <c r="N116" s="47">
        <f t="shared" si="15"/>
        <v>0</v>
      </c>
      <c r="O116" s="47">
        <f t="shared" si="16"/>
        <v>0</v>
      </c>
      <c r="P116" s="48">
        <f t="shared" si="17"/>
        <v>0</v>
      </c>
    </row>
    <row r="117" spans="1:16" x14ac:dyDescent="0.2">
      <c r="A117" s="38">
        <v>3</v>
      </c>
      <c r="B117" s="39"/>
      <c r="C117" s="98" t="s">
        <v>158</v>
      </c>
      <c r="D117" s="25" t="s">
        <v>68</v>
      </c>
      <c r="E117" s="99">
        <f>E115*6.5</f>
        <v>2724.15</v>
      </c>
      <c r="F117" s="66"/>
      <c r="G117" s="63"/>
      <c r="H117" s="47"/>
      <c r="I117" s="63"/>
      <c r="J117" s="63"/>
      <c r="K117" s="48">
        <f t="shared" si="12"/>
        <v>0</v>
      </c>
      <c r="L117" s="49">
        <f t="shared" si="13"/>
        <v>0</v>
      </c>
      <c r="M117" s="47">
        <f t="shared" si="14"/>
        <v>0</v>
      </c>
      <c r="N117" s="47">
        <f t="shared" si="15"/>
        <v>0</v>
      </c>
      <c r="O117" s="47">
        <f t="shared" si="16"/>
        <v>0</v>
      </c>
      <c r="P117" s="48">
        <f t="shared" si="17"/>
        <v>0</v>
      </c>
    </row>
    <row r="118" spans="1:16" x14ac:dyDescent="0.2">
      <c r="A118" s="38">
        <v>4</v>
      </c>
      <c r="B118" s="39"/>
      <c r="C118" s="98" t="s">
        <v>86</v>
      </c>
      <c r="D118" s="25" t="s">
        <v>70</v>
      </c>
      <c r="E118" s="99">
        <v>1</v>
      </c>
      <c r="F118" s="66"/>
      <c r="G118" s="63"/>
      <c r="H118" s="47"/>
      <c r="I118" s="63"/>
      <c r="J118" s="63"/>
      <c r="K118" s="48">
        <f t="shared" si="12"/>
        <v>0</v>
      </c>
      <c r="L118" s="49">
        <f t="shared" si="13"/>
        <v>0</v>
      </c>
      <c r="M118" s="47">
        <f t="shared" si="14"/>
        <v>0</v>
      </c>
      <c r="N118" s="47">
        <f t="shared" si="15"/>
        <v>0</v>
      </c>
      <c r="O118" s="47">
        <f t="shared" si="16"/>
        <v>0</v>
      </c>
      <c r="P118" s="48">
        <f t="shared" si="17"/>
        <v>0</v>
      </c>
    </row>
    <row r="119" spans="1:16" ht="22.5" x14ac:dyDescent="0.2">
      <c r="A119" s="38">
        <v>5</v>
      </c>
      <c r="B119" s="39"/>
      <c r="C119" s="94" t="s">
        <v>184</v>
      </c>
      <c r="D119" s="25" t="s">
        <v>61</v>
      </c>
      <c r="E119" s="99">
        <f>E115</f>
        <v>419.1</v>
      </c>
      <c r="F119" s="66"/>
      <c r="G119" s="63"/>
      <c r="H119" s="47">
        <f t="shared" ref="H119" si="24">ROUND(F119*G119,2)</f>
        <v>0</v>
      </c>
      <c r="I119" s="63"/>
      <c r="J119" s="63"/>
      <c r="K119" s="48">
        <f t="shared" si="12"/>
        <v>0</v>
      </c>
      <c r="L119" s="49">
        <f t="shared" si="13"/>
        <v>0</v>
      </c>
      <c r="M119" s="47">
        <f t="shared" si="14"/>
        <v>0</v>
      </c>
      <c r="N119" s="47">
        <f t="shared" si="15"/>
        <v>0</v>
      </c>
      <c r="O119" s="47">
        <f t="shared" si="16"/>
        <v>0</v>
      </c>
      <c r="P119" s="48">
        <f t="shared" si="17"/>
        <v>0</v>
      </c>
    </row>
    <row r="120" spans="1:16" ht="22.5" x14ac:dyDescent="0.2">
      <c r="A120" s="38">
        <v>6</v>
      </c>
      <c r="B120" s="39"/>
      <c r="C120" s="98" t="s">
        <v>66</v>
      </c>
      <c r="D120" s="25" t="s">
        <v>61</v>
      </c>
      <c r="E120" s="99">
        <f>E119*1.25</f>
        <v>523.88</v>
      </c>
      <c r="F120" s="66"/>
      <c r="G120" s="63"/>
      <c r="H120" s="47"/>
      <c r="I120" s="63"/>
      <c r="J120" s="63"/>
      <c r="K120" s="48">
        <f t="shared" si="12"/>
        <v>0</v>
      </c>
      <c r="L120" s="49">
        <f t="shared" si="13"/>
        <v>0</v>
      </c>
      <c r="M120" s="47">
        <f t="shared" si="14"/>
        <v>0</v>
      </c>
      <c r="N120" s="47">
        <f t="shared" si="15"/>
        <v>0</v>
      </c>
      <c r="O120" s="47">
        <f t="shared" si="16"/>
        <v>0</v>
      </c>
      <c r="P120" s="48">
        <f t="shared" si="17"/>
        <v>0</v>
      </c>
    </row>
    <row r="121" spans="1:16" ht="22.5" x14ac:dyDescent="0.2">
      <c r="A121" s="38">
        <v>7</v>
      </c>
      <c r="B121" s="39"/>
      <c r="C121" s="98" t="s">
        <v>185</v>
      </c>
      <c r="D121" s="25" t="s">
        <v>84</v>
      </c>
      <c r="E121" s="99">
        <f>2451.6*1.05</f>
        <v>2574.1799999999998</v>
      </c>
      <c r="F121" s="66"/>
      <c r="G121" s="63"/>
      <c r="H121" s="47"/>
      <c r="I121" s="63"/>
      <c r="J121" s="63"/>
      <c r="K121" s="48">
        <f t="shared" si="12"/>
        <v>0</v>
      </c>
      <c r="L121" s="49">
        <f t="shared" si="13"/>
        <v>0</v>
      </c>
      <c r="M121" s="47">
        <f t="shared" si="14"/>
        <v>0</v>
      </c>
      <c r="N121" s="47">
        <f t="shared" si="15"/>
        <v>0</v>
      </c>
      <c r="O121" s="47">
        <f t="shared" si="16"/>
        <v>0</v>
      </c>
      <c r="P121" s="48">
        <f t="shared" si="17"/>
        <v>0</v>
      </c>
    </row>
    <row r="122" spans="1:16" x14ac:dyDescent="0.2">
      <c r="A122" s="38">
        <v>8</v>
      </c>
      <c r="B122" s="39"/>
      <c r="C122" s="98" t="s">
        <v>158</v>
      </c>
      <c r="D122" s="25" t="s">
        <v>68</v>
      </c>
      <c r="E122" s="99">
        <f>E119*5</f>
        <v>2095.5</v>
      </c>
      <c r="F122" s="66"/>
      <c r="G122" s="63"/>
      <c r="H122" s="47"/>
      <c r="I122" s="63"/>
      <c r="J122" s="63"/>
      <c r="K122" s="48">
        <f t="shared" si="12"/>
        <v>0</v>
      </c>
      <c r="L122" s="49">
        <f t="shared" si="13"/>
        <v>0</v>
      </c>
      <c r="M122" s="47">
        <f t="shared" si="14"/>
        <v>0</v>
      </c>
      <c r="N122" s="47">
        <f t="shared" si="15"/>
        <v>0</v>
      </c>
      <c r="O122" s="47">
        <f t="shared" si="16"/>
        <v>0</v>
      </c>
      <c r="P122" s="48">
        <f t="shared" si="17"/>
        <v>0</v>
      </c>
    </row>
    <row r="123" spans="1:16" x14ac:dyDescent="0.2">
      <c r="A123" s="38">
        <v>9</v>
      </c>
      <c r="B123" s="39"/>
      <c r="C123" s="98" t="s">
        <v>69</v>
      </c>
      <c r="D123" s="25" t="s">
        <v>70</v>
      </c>
      <c r="E123" s="99">
        <v>1</v>
      </c>
      <c r="F123" s="66"/>
      <c r="G123" s="63"/>
      <c r="H123" s="47"/>
      <c r="I123" s="63"/>
      <c r="J123" s="63"/>
      <c r="K123" s="48">
        <f t="shared" si="12"/>
        <v>0</v>
      </c>
      <c r="L123" s="49">
        <f t="shared" si="13"/>
        <v>0</v>
      </c>
      <c r="M123" s="47">
        <f t="shared" si="14"/>
        <v>0</v>
      </c>
      <c r="N123" s="47">
        <f t="shared" si="15"/>
        <v>0</v>
      </c>
      <c r="O123" s="47">
        <f t="shared" si="16"/>
        <v>0</v>
      </c>
      <c r="P123" s="48">
        <f t="shared" si="17"/>
        <v>0</v>
      </c>
    </row>
    <row r="124" spans="1:16" ht="22.5" x14ac:dyDescent="0.2">
      <c r="A124" s="38">
        <v>10</v>
      </c>
      <c r="B124" s="39"/>
      <c r="C124" s="98" t="s">
        <v>71</v>
      </c>
      <c r="D124" s="25" t="s">
        <v>68</v>
      </c>
      <c r="E124" s="99">
        <f>E119*0.25</f>
        <v>104.78</v>
      </c>
      <c r="F124" s="66"/>
      <c r="G124" s="63"/>
      <c r="H124" s="47"/>
      <c r="I124" s="63"/>
      <c r="J124" s="63"/>
      <c r="K124" s="48">
        <f t="shared" si="12"/>
        <v>0</v>
      </c>
      <c r="L124" s="49">
        <f t="shared" si="13"/>
        <v>0</v>
      </c>
      <c r="M124" s="47">
        <f t="shared" si="14"/>
        <v>0</v>
      </c>
      <c r="N124" s="47">
        <f t="shared" si="15"/>
        <v>0</v>
      </c>
      <c r="O124" s="47">
        <f t="shared" si="16"/>
        <v>0</v>
      </c>
      <c r="P124" s="48">
        <f t="shared" si="17"/>
        <v>0</v>
      </c>
    </row>
    <row r="125" spans="1:16" ht="22.5" x14ac:dyDescent="0.2">
      <c r="A125" s="38">
        <v>11</v>
      </c>
      <c r="B125" s="39"/>
      <c r="C125" s="94" t="s">
        <v>186</v>
      </c>
      <c r="D125" s="25" t="s">
        <v>61</v>
      </c>
      <c r="E125" s="99">
        <v>313.2</v>
      </c>
      <c r="F125" s="66"/>
      <c r="G125" s="63"/>
      <c r="H125" s="47">
        <f t="shared" ref="H125" si="25">ROUND(F125*G125,2)</f>
        <v>0</v>
      </c>
      <c r="I125" s="63"/>
      <c r="J125" s="63"/>
      <c r="K125" s="48">
        <f t="shared" si="12"/>
        <v>0</v>
      </c>
      <c r="L125" s="49">
        <f t="shared" si="13"/>
        <v>0</v>
      </c>
      <c r="M125" s="47">
        <f t="shared" si="14"/>
        <v>0</v>
      </c>
      <c r="N125" s="47">
        <f t="shared" si="15"/>
        <v>0</v>
      </c>
      <c r="O125" s="47">
        <f t="shared" si="16"/>
        <v>0</v>
      </c>
      <c r="P125" s="48">
        <f t="shared" si="17"/>
        <v>0</v>
      </c>
    </row>
    <row r="126" spans="1:16" ht="22.5" x14ac:dyDescent="0.2">
      <c r="A126" s="38">
        <v>12</v>
      </c>
      <c r="B126" s="39"/>
      <c r="C126" s="98" t="s">
        <v>73</v>
      </c>
      <c r="D126" s="25" t="s">
        <v>68</v>
      </c>
      <c r="E126" s="99">
        <f>E125*4</f>
        <v>1252.8</v>
      </c>
      <c r="F126" s="66"/>
      <c r="G126" s="63"/>
      <c r="H126" s="47"/>
      <c r="I126" s="63"/>
      <c r="J126" s="63"/>
      <c r="K126" s="48">
        <f t="shared" si="12"/>
        <v>0</v>
      </c>
      <c r="L126" s="49">
        <f t="shared" si="13"/>
        <v>0</v>
      </c>
      <c r="M126" s="47">
        <f t="shared" si="14"/>
        <v>0</v>
      </c>
      <c r="N126" s="47">
        <f t="shared" si="15"/>
        <v>0</v>
      </c>
      <c r="O126" s="47">
        <f t="shared" si="16"/>
        <v>0</v>
      </c>
      <c r="P126" s="48">
        <f t="shared" si="17"/>
        <v>0</v>
      </c>
    </row>
    <row r="127" spans="1:16" x14ac:dyDescent="0.2">
      <c r="A127" s="38">
        <v>13</v>
      </c>
      <c r="B127" s="39"/>
      <c r="C127" s="98" t="s">
        <v>74</v>
      </c>
      <c r="D127" s="25" t="s">
        <v>70</v>
      </c>
      <c r="E127" s="99">
        <v>1</v>
      </c>
      <c r="F127" s="66"/>
      <c r="G127" s="63"/>
      <c r="H127" s="47"/>
      <c r="I127" s="63"/>
      <c r="J127" s="63"/>
      <c r="K127" s="48">
        <f t="shared" si="12"/>
        <v>0</v>
      </c>
      <c r="L127" s="49">
        <f t="shared" si="13"/>
        <v>0</v>
      </c>
      <c r="M127" s="47">
        <f t="shared" si="14"/>
        <v>0</v>
      </c>
      <c r="N127" s="47">
        <f t="shared" si="15"/>
        <v>0</v>
      </c>
      <c r="O127" s="47">
        <f t="shared" si="16"/>
        <v>0</v>
      </c>
      <c r="P127" s="48">
        <f t="shared" si="17"/>
        <v>0</v>
      </c>
    </row>
    <row r="128" spans="1:16" ht="22.5" x14ac:dyDescent="0.2">
      <c r="A128" s="38">
        <v>14</v>
      </c>
      <c r="B128" s="39"/>
      <c r="C128" s="94" t="s">
        <v>187</v>
      </c>
      <c r="D128" s="25" t="s">
        <v>61</v>
      </c>
      <c r="E128" s="99">
        <f>E125</f>
        <v>313.2</v>
      </c>
      <c r="F128" s="66"/>
      <c r="G128" s="63"/>
      <c r="H128" s="47">
        <f t="shared" ref="H128" si="26">ROUND(F128*G128,2)</f>
        <v>0</v>
      </c>
      <c r="I128" s="63"/>
      <c r="J128" s="63"/>
      <c r="K128" s="48">
        <f t="shared" si="12"/>
        <v>0</v>
      </c>
      <c r="L128" s="49">
        <f t="shared" si="13"/>
        <v>0</v>
      </c>
      <c r="M128" s="47">
        <f t="shared" si="14"/>
        <v>0</v>
      </c>
      <c r="N128" s="47">
        <f t="shared" si="15"/>
        <v>0</v>
      </c>
      <c r="O128" s="47">
        <f t="shared" si="16"/>
        <v>0</v>
      </c>
      <c r="P128" s="48">
        <f t="shared" si="17"/>
        <v>0</v>
      </c>
    </row>
    <row r="129" spans="1:16" ht="22.5" x14ac:dyDescent="0.2">
      <c r="A129" s="38">
        <v>15</v>
      </c>
      <c r="B129" s="39"/>
      <c r="C129" s="98" t="s">
        <v>167</v>
      </c>
      <c r="D129" s="25" t="s">
        <v>77</v>
      </c>
      <c r="E129" s="99">
        <f>E128*0.45*1.2</f>
        <v>169.13</v>
      </c>
      <c r="F129" s="66"/>
      <c r="G129" s="63"/>
      <c r="H129" s="47"/>
      <c r="I129" s="63"/>
      <c r="J129" s="63"/>
      <c r="K129" s="48">
        <f t="shared" si="12"/>
        <v>0</v>
      </c>
      <c r="L129" s="49">
        <f t="shared" si="13"/>
        <v>0</v>
      </c>
      <c r="M129" s="47">
        <f t="shared" si="14"/>
        <v>0</v>
      </c>
      <c r="N129" s="47">
        <f t="shared" si="15"/>
        <v>0</v>
      </c>
      <c r="O129" s="47">
        <f t="shared" si="16"/>
        <v>0</v>
      </c>
      <c r="P129" s="48">
        <f t="shared" si="17"/>
        <v>0</v>
      </c>
    </row>
    <row r="130" spans="1:16" x14ac:dyDescent="0.2">
      <c r="A130" s="38">
        <v>16</v>
      </c>
      <c r="B130" s="39"/>
      <c r="C130" s="98" t="s">
        <v>74</v>
      </c>
      <c r="D130" s="25" t="s">
        <v>70</v>
      </c>
      <c r="E130" s="99">
        <v>1</v>
      </c>
      <c r="F130" s="66"/>
      <c r="G130" s="63"/>
      <c r="H130" s="47"/>
      <c r="I130" s="63"/>
      <c r="J130" s="63"/>
      <c r="K130" s="48">
        <f t="shared" si="12"/>
        <v>0</v>
      </c>
      <c r="L130" s="49">
        <f t="shared" si="13"/>
        <v>0</v>
      </c>
      <c r="M130" s="47">
        <f t="shared" si="14"/>
        <v>0</v>
      </c>
      <c r="N130" s="47">
        <f t="shared" si="15"/>
        <v>0</v>
      </c>
      <c r="O130" s="47">
        <f t="shared" si="16"/>
        <v>0</v>
      </c>
      <c r="P130" s="48">
        <f t="shared" si="17"/>
        <v>0</v>
      </c>
    </row>
    <row r="131" spans="1:16" x14ac:dyDescent="0.2">
      <c r="A131" s="95">
        <v>8</v>
      </c>
      <c r="B131" s="96"/>
      <c r="C131" s="97" t="s">
        <v>188</v>
      </c>
      <c r="D131" s="25"/>
      <c r="E131" s="99"/>
      <c r="F131" s="66"/>
      <c r="G131" s="63"/>
      <c r="H131" s="47"/>
      <c r="I131" s="63"/>
      <c r="J131" s="63"/>
      <c r="K131" s="48">
        <f t="shared" ref="K131:K156" si="27">SUM(H131:J131)</f>
        <v>0</v>
      </c>
      <c r="L131" s="49">
        <f t="shared" ref="L131:L156" si="28">ROUND(E131*F131,2)</f>
        <v>0</v>
      </c>
      <c r="M131" s="47">
        <f t="shared" ref="M131:M156" si="29">ROUND(H131*E131,2)</f>
        <v>0</v>
      </c>
      <c r="N131" s="47">
        <f t="shared" ref="N131:N156" si="30">ROUND(I131*E131,2)</f>
        <v>0</v>
      </c>
      <c r="O131" s="47">
        <f t="shared" ref="O131:O156" si="31">ROUND(J131*E131,2)</f>
        <v>0</v>
      </c>
      <c r="P131" s="48">
        <f t="shared" ref="P131:P156" si="32">SUM(M131:O131)</f>
        <v>0</v>
      </c>
    </row>
    <row r="132" spans="1:16" ht="22.5" x14ac:dyDescent="0.2">
      <c r="A132" s="38">
        <v>1</v>
      </c>
      <c r="B132" s="39"/>
      <c r="C132" s="94" t="s">
        <v>189</v>
      </c>
      <c r="D132" s="25" t="s">
        <v>102</v>
      </c>
      <c r="E132" s="99">
        <v>179.52</v>
      </c>
      <c r="F132" s="66"/>
      <c r="G132" s="63"/>
      <c r="H132" s="47">
        <f t="shared" ref="H132:H140" si="33">ROUND(F132*G132,2)</f>
        <v>0</v>
      </c>
      <c r="I132" s="63"/>
      <c r="J132" s="63"/>
      <c r="K132" s="48">
        <f t="shared" si="27"/>
        <v>0</v>
      </c>
      <c r="L132" s="49">
        <f t="shared" si="28"/>
        <v>0</v>
      </c>
      <c r="M132" s="47">
        <f t="shared" si="29"/>
        <v>0</v>
      </c>
      <c r="N132" s="47">
        <f t="shared" si="30"/>
        <v>0</v>
      </c>
      <c r="O132" s="47">
        <f t="shared" si="31"/>
        <v>0</v>
      </c>
      <c r="P132" s="48">
        <f t="shared" si="32"/>
        <v>0</v>
      </c>
    </row>
    <row r="133" spans="1:16" ht="22.5" x14ac:dyDescent="0.2">
      <c r="A133" s="38">
        <v>2</v>
      </c>
      <c r="B133" s="39"/>
      <c r="C133" s="98" t="s">
        <v>190</v>
      </c>
      <c r="D133" s="25" t="s">
        <v>102</v>
      </c>
      <c r="E133" s="99">
        <f>E132*1.2</f>
        <v>215.42</v>
      </c>
      <c r="F133" s="66"/>
      <c r="G133" s="63"/>
      <c r="H133" s="47"/>
      <c r="I133" s="63"/>
      <c r="J133" s="63"/>
      <c r="K133" s="48">
        <f t="shared" si="27"/>
        <v>0</v>
      </c>
      <c r="L133" s="49">
        <f t="shared" si="28"/>
        <v>0</v>
      </c>
      <c r="M133" s="47">
        <f t="shared" si="29"/>
        <v>0</v>
      </c>
      <c r="N133" s="47">
        <f t="shared" si="30"/>
        <v>0</v>
      </c>
      <c r="O133" s="47">
        <f t="shared" si="31"/>
        <v>0</v>
      </c>
      <c r="P133" s="48">
        <f t="shared" si="32"/>
        <v>0</v>
      </c>
    </row>
    <row r="134" spans="1:16" ht="22.5" x14ac:dyDescent="0.2">
      <c r="A134" s="38">
        <v>3</v>
      </c>
      <c r="B134" s="39"/>
      <c r="C134" s="94" t="s">
        <v>191</v>
      </c>
      <c r="D134" s="25" t="s">
        <v>102</v>
      </c>
      <c r="E134" s="99">
        <v>37.31</v>
      </c>
      <c r="F134" s="66"/>
      <c r="G134" s="63"/>
      <c r="H134" s="47">
        <f t="shared" si="33"/>
        <v>0</v>
      </c>
      <c r="I134" s="63"/>
      <c r="J134" s="63"/>
      <c r="K134" s="48">
        <f t="shared" si="27"/>
        <v>0</v>
      </c>
      <c r="L134" s="49">
        <f t="shared" si="28"/>
        <v>0</v>
      </c>
      <c r="M134" s="47">
        <f t="shared" si="29"/>
        <v>0</v>
      </c>
      <c r="N134" s="47">
        <f t="shared" si="30"/>
        <v>0</v>
      </c>
      <c r="O134" s="47">
        <f t="shared" si="31"/>
        <v>0</v>
      </c>
      <c r="P134" s="48">
        <f t="shared" si="32"/>
        <v>0</v>
      </c>
    </row>
    <row r="135" spans="1:16" ht="22.5" x14ac:dyDescent="0.2">
      <c r="A135" s="38">
        <v>4</v>
      </c>
      <c r="B135" s="39"/>
      <c r="C135" s="98" t="s">
        <v>192</v>
      </c>
      <c r="D135" s="25" t="s">
        <v>102</v>
      </c>
      <c r="E135" s="99">
        <f>E134*1.2</f>
        <v>44.77</v>
      </c>
      <c r="F135" s="66"/>
      <c r="G135" s="63"/>
      <c r="H135" s="47"/>
      <c r="I135" s="63"/>
      <c r="J135" s="63"/>
      <c r="K135" s="48">
        <f t="shared" si="27"/>
        <v>0</v>
      </c>
      <c r="L135" s="49">
        <f t="shared" si="28"/>
        <v>0</v>
      </c>
      <c r="M135" s="47">
        <f t="shared" si="29"/>
        <v>0</v>
      </c>
      <c r="N135" s="47">
        <f t="shared" si="30"/>
        <v>0</v>
      </c>
      <c r="O135" s="47">
        <f t="shared" si="31"/>
        <v>0</v>
      </c>
      <c r="P135" s="48">
        <f t="shared" si="32"/>
        <v>0</v>
      </c>
    </row>
    <row r="136" spans="1:16" ht="33.75" x14ac:dyDescent="0.2">
      <c r="A136" s="38">
        <v>5</v>
      </c>
      <c r="B136" s="39"/>
      <c r="C136" s="94" t="s">
        <v>193</v>
      </c>
      <c r="D136" s="25" t="s">
        <v>102</v>
      </c>
      <c r="E136" s="99">
        <v>4.0199999999999996</v>
      </c>
      <c r="F136" s="66"/>
      <c r="G136" s="63"/>
      <c r="H136" s="47">
        <f t="shared" si="33"/>
        <v>0</v>
      </c>
      <c r="I136" s="63"/>
      <c r="J136" s="63"/>
      <c r="K136" s="48">
        <f t="shared" si="27"/>
        <v>0</v>
      </c>
      <c r="L136" s="49">
        <f t="shared" si="28"/>
        <v>0</v>
      </c>
      <c r="M136" s="47">
        <f t="shared" si="29"/>
        <v>0</v>
      </c>
      <c r="N136" s="47">
        <f t="shared" si="30"/>
        <v>0</v>
      </c>
      <c r="O136" s="47">
        <f t="shared" si="31"/>
        <v>0</v>
      </c>
      <c r="P136" s="48">
        <f t="shared" si="32"/>
        <v>0</v>
      </c>
    </row>
    <row r="137" spans="1:16" ht="22.5" x14ac:dyDescent="0.2">
      <c r="A137" s="38">
        <v>6</v>
      </c>
      <c r="B137" s="39"/>
      <c r="C137" s="98" t="s">
        <v>194</v>
      </c>
      <c r="D137" s="25" t="s">
        <v>102</v>
      </c>
      <c r="E137" s="99">
        <f>E136*1.2</f>
        <v>4.82</v>
      </c>
      <c r="F137" s="66"/>
      <c r="G137" s="63"/>
      <c r="H137" s="47"/>
      <c r="I137" s="63"/>
      <c r="J137" s="63"/>
      <c r="K137" s="48">
        <f t="shared" si="27"/>
        <v>0</v>
      </c>
      <c r="L137" s="49">
        <f t="shared" si="28"/>
        <v>0</v>
      </c>
      <c r="M137" s="47">
        <f t="shared" si="29"/>
        <v>0</v>
      </c>
      <c r="N137" s="47">
        <f t="shared" si="30"/>
        <v>0</v>
      </c>
      <c r="O137" s="47">
        <f t="shared" si="31"/>
        <v>0</v>
      </c>
      <c r="P137" s="48">
        <f t="shared" si="32"/>
        <v>0</v>
      </c>
    </row>
    <row r="138" spans="1:16" x14ac:dyDescent="0.2">
      <c r="A138" s="38">
        <v>7</v>
      </c>
      <c r="B138" s="39"/>
      <c r="C138" s="94" t="s">
        <v>195</v>
      </c>
      <c r="D138" s="25" t="s">
        <v>61</v>
      </c>
      <c r="E138" s="99">
        <v>50.1</v>
      </c>
      <c r="F138" s="66"/>
      <c r="G138" s="63"/>
      <c r="H138" s="47">
        <f t="shared" si="33"/>
        <v>0</v>
      </c>
      <c r="I138" s="63"/>
      <c r="J138" s="63"/>
      <c r="K138" s="48">
        <f t="shared" si="27"/>
        <v>0</v>
      </c>
      <c r="L138" s="49">
        <f t="shared" si="28"/>
        <v>0</v>
      </c>
      <c r="M138" s="47">
        <f t="shared" si="29"/>
        <v>0</v>
      </c>
      <c r="N138" s="47">
        <f t="shared" si="30"/>
        <v>0</v>
      </c>
      <c r="O138" s="47">
        <f t="shared" si="31"/>
        <v>0</v>
      </c>
      <c r="P138" s="48">
        <f t="shared" si="32"/>
        <v>0</v>
      </c>
    </row>
    <row r="139" spans="1:16" x14ac:dyDescent="0.2">
      <c r="A139" s="38">
        <v>8</v>
      </c>
      <c r="B139" s="39"/>
      <c r="C139" s="98" t="s">
        <v>196</v>
      </c>
      <c r="D139" s="25" t="s">
        <v>61</v>
      </c>
      <c r="E139" s="99">
        <f>E138*1.1</f>
        <v>55.11</v>
      </c>
      <c r="F139" s="66"/>
      <c r="G139" s="63"/>
      <c r="H139" s="47"/>
      <c r="I139" s="63"/>
      <c r="J139" s="63"/>
      <c r="K139" s="48">
        <f t="shared" si="27"/>
        <v>0</v>
      </c>
      <c r="L139" s="49">
        <f t="shared" si="28"/>
        <v>0</v>
      </c>
      <c r="M139" s="47">
        <f t="shared" si="29"/>
        <v>0</v>
      </c>
      <c r="N139" s="47">
        <f t="shared" si="30"/>
        <v>0</v>
      </c>
      <c r="O139" s="47">
        <f t="shared" si="31"/>
        <v>0</v>
      </c>
      <c r="P139" s="48">
        <f t="shared" si="32"/>
        <v>0</v>
      </c>
    </row>
    <row r="140" spans="1:16" ht="22.5" x14ac:dyDescent="0.2">
      <c r="A140" s="38">
        <v>9</v>
      </c>
      <c r="B140" s="39"/>
      <c r="C140" s="94" t="s">
        <v>197</v>
      </c>
      <c r="D140" s="25" t="s">
        <v>84</v>
      </c>
      <c r="E140" s="99">
        <v>111.7</v>
      </c>
      <c r="F140" s="66"/>
      <c r="G140" s="63"/>
      <c r="H140" s="47">
        <f t="shared" si="33"/>
        <v>0</v>
      </c>
      <c r="I140" s="63"/>
      <c r="J140" s="63"/>
      <c r="K140" s="48">
        <f t="shared" si="27"/>
        <v>0</v>
      </c>
      <c r="L140" s="49">
        <f t="shared" si="28"/>
        <v>0</v>
      </c>
      <c r="M140" s="47">
        <f t="shared" si="29"/>
        <v>0</v>
      </c>
      <c r="N140" s="47">
        <f t="shared" si="30"/>
        <v>0</v>
      </c>
      <c r="O140" s="47">
        <f t="shared" si="31"/>
        <v>0</v>
      </c>
      <c r="P140" s="48">
        <f t="shared" si="32"/>
        <v>0</v>
      </c>
    </row>
    <row r="141" spans="1:16" x14ac:dyDescent="0.2">
      <c r="A141" s="38">
        <v>10</v>
      </c>
      <c r="B141" s="39"/>
      <c r="C141" s="98" t="s">
        <v>198</v>
      </c>
      <c r="D141" s="25" t="s">
        <v>102</v>
      </c>
      <c r="E141" s="99">
        <f>E140*0.04</f>
        <v>4.47</v>
      </c>
      <c r="F141" s="66"/>
      <c r="G141" s="63"/>
      <c r="H141" s="47"/>
      <c r="I141" s="63"/>
      <c r="J141" s="63"/>
      <c r="K141" s="48">
        <f t="shared" si="27"/>
        <v>0</v>
      </c>
      <c r="L141" s="49">
        <f t="shared" si="28"/>
        <v>0</v>
      </c>
      <c r="M141" s="47">
        <f t="shared" si="29"/>
        <v>0</v>
      </c>
      <c r="N141" s="47">
        <f t="shared" si="30"/>
        <v>0</v>
      </c>
      <c r="O141" s="47">
        <f t="shared" si="31"/>
        <v>0</v>
      </c>
      <c r="P141" s="48">
        <f t="shared" si="32"/>
        <v>0</v>
      </c>
    </row>
    <row r="142" spans="1:16" x14ac:dyDescent="0.2">
      <c r="A142" s="38">
        <v>11</v>
      </c>
      <c r="B142" s="39"/>
      <c r="C142" s="98" t="s">
        <v>199</v>
      </c>
      <c r="D142" s="25" t="s">
        <v>84</v>
      </c>
      <c r="E142" s="99">
        <f>E140*1.1</f>
        <v>122.87</v>
      </c>
      <c r="F142" s="66"/>
      <c r="G142" s="63"/>
      <c r="H142" s="47"/>
      <c r="I142" s="63"/>
      <c r="J142" s="63"/>
      <c r="K142" s="48">
        <f t="shared" si="27"/>
        <v>0</v>
      </c>
      <c r="L142" s="49">
        <f t="shared" si="28"/>
        <v>0</v>
      </c>
      <c r="M142" s="47">
        <f t="shared" si="29"/>
        <v>0</v>
      </c>
      <c r="N142" s="47">
        <f t="shared" si="30"/>
        <v>0</v>
      </c>
      <c r="O142" s="47">
        <f t="shared" si="31"/>
        <v>0</v>
      </c>
      <c r="P142" s="48">
        <f t="shared" si="32"/>
        <v>0</v>
      </c>
    </row>
    <row r="143" spans="1:16" x14ac:dyDescent="0.2">
      <c r="A143" s="95">
        <v>9</v>
      </c>
      <c r="B143" s="96"/>
      <c r="C143" s="97" t="s">
        <v>200</v>
      </c>
      <c r="D143" s="25"/>
      <c r="E143" s="99"/>
      <c r="F143" s="66"/>
      <c r="G143" s="63"/>
      <c r="H143" s="47"/>
      <c r="I143" s="63"/>
      <c r="J143" s="63"/>
      <c r="K143" s="48">
        <f t="shared" si="27"/>
        <v>0</v>
      </c>
      <c r="L143" s="49">
        <f t="shared" si="28"/>
        <v>0</v>
      </c>
      <c r="M143" s="47">
        <f t="shared" si="29"/>
        <v>0</v>
      </c>
      <c r="N143" s="47">
        <f t="shared" si="30"/>
        <v>0</v>
      </c>
      <c r="O143" s="47">
        <f t="shared" si="31"/>
        <v>0</v>
      </c>
      <c r="P143" s="48">
        <f t="shared" si="32"/>
        <v>0</v>
      </c>
    </row>
    <row r="144" spans="1:16" ht="22.5" x14ac:dyDescent="0.2">
      <c r="A144" s="38">
        <v>1</v>
      </c>
      <c r="B144" s="39"/>
      <c r="C144" s="94" t="s">
        <v>201</v>
      </c>
      <c r="D144" s="25" t="s">
        <v>90</v>
      </c>
      <c r="E144" s="99">
        <v>72</v>
      </c>
      <c r="F144" s="66"/>
      <c r="G144" s="63"/>
      <c r="H144" s="47">
        <f t="shared" ref="H144:H156" si="34">ROUND(F144*G144,2)</f>
        <v>0</v>
      </c>
      <c r="I144" s="63"/>
      <c r="J144" s="63"/>
      <c r="K144" s="48">
        <f t="shared" si="27"/>
        <v>0</v>
      </c>
      <c r="L144" s="49">
        <f t="shared" si="28"/>
        <v>0</v>
      </c>
      <c r="M144" s="47">
        <f t="shared" si="29"/>
        <v>0</v>
      </c>
      <c r="N144" s="47">
        <f t="shared" si="30"/>
        <v>0</v>
      </c>
      <c r="O144" s="47">
        <f t="shared" si="31"/>
        <v>0</v>
      </c>
      <c r="P144" s="48">
        <f t="shared" si="32"/>
        <v>0</v>
      </c>
    </row>
    <row r="145" spans="1:16" ht="33.75" x14ac:dyDescent="0.2">
      <c r="A145" s="38">
        <v>2</v>
      </c>
      <c r="B145" s="39"/>
      <c r="C145" s="94" t="s">
        <v>202</v>
      </c>
      <c r="D145" s="25" t="s">
        <v>90</v>
      </c>
      <c r="E145" s="99">
        <v>18</v>
      </c>
      <c r="F145" s="66"/>
      <c r="G145" s="63"/>
      <c r="H145" s="47">
        <f t="shared" si="34"/>
        <v>0</v>
      </c>
      <c r="I145" s="63"/>
      <c r="J145" s="63"/>
      <c r="K145" s="48">
        <f t="shared" si="27"/>
        <v>0</v>
      </c>
      <c r="L145" s="49">
        <f t="shared" si="28"/>
        <v>0</v>
      </c>
      <c r="M145" s="47">
        <f t="shared" si="29"/>
        <v>0</v>
      </c>
      <c r="N145" s="47">
        <f t="shared" si="30"/>
        <v>0</v>
      </c>
      <c r="O145" s="47">
        <f t="shared" si="31"/>
        <v>0</v>
      </c>
      <c r="P145" s="48">
        <f t="shared" si="32"/>
        <v>0</v>
      </c>
    </row>
    <row r="146" spans="1:16" x14ac:dyDescent="0.2">
      <c r="A146" s="95">
        <v>10</v>
      </c>
      <c r="B146" s="96"/>
      <c r="C146" s="97" t="s">
        <v>203</v>
      </c>
      <c r="D146" s="25"/>
      <c r="E146" s="99"/>
      <c r="F146" s="66"/>
      <c r="G146" s="63"/>
      <c r="H146" s="47">
        <f t="shared" si="34"/>
        <v>0</v>
      </c>
      <c r="I146" s="63"/>
      <c r="J146" s="63"/>
      <c r="K146" s="48">
        <f t="shared" si="27"/>
        <v>0</v>
      </c>
      <c r="L146" s="49">
        <f t="shared" si="28"/>
        <v>0</v>
      </c>
      <c r="M146" s="47">
        <f t="shared" si="29"/>
        <v>0</v>
      </c>
      <c r="N146" s="47">
        <f t="shared" si="30"/>
        <v>0</v>
      </c>
      <c r="O146" s="47">
        <f t="shared" si="31"/>
        <v>0</v>
      </c>
      <c r="P146" s="48">
        <f t="shared" si="32"/>
        <v>0</v>
      </c>
    </row>
    <row r="147" spans="1:16" x14ac:dyDescent="0.2">
      <c r="A147" s="38">
        <v>1</v>
      </c>
      <c r="B147" s="39"/>
      <c r="C147" s="94" t="s">
        <v>204</v>
      </c>
      <c r="D147" s="25" t="s">
        <v>205</v>
      </c>
      <c r="E147" s="99">
        <v>15</v>
      </c>
      <c r="F147" s="66"/>
      <c r="G147" s="63"/>
      <c r="H147" s="47">
        <f t="shared" si="34"/>
        <v>0</v>
      </c>
      <c r="I147" s="63"/>
      <c r="J147" s="63"/>
      <c r="K147" s="48">
        <f t="shared" si="27"/>
        <v>0</v>
      </c>
      <c r="L147" s="49">
        <f t="shared" si="28"/>
        <v>0</v>
      </c>
      <c r="M147" s="47">
        <f t="shared" si="29"/>
        <v>0</v>
      </c>
      <c r="N147" s="47">
        <f t="shared" si="30"/>
        <v>0</v>
      </c>
      <c r="O147" s="47">
        <f t="shared" si="31"/>
        <v>0</v>
      </c>
      <c r="P147" s="48">
        <f t="shared" si="32"/>
        <v>0</v>
      </c>
    </row>
    <row r="148" spans="1:16" x14ac:dyDescent="0.2">
      <c r="A148" s="38">
        <v>2</v>
      </c>
      <c r="B148" s="39"/>
      <c r="C148" s="94" t="s">
        <v>206</v>
      </c>
      <c r="D148" s="25" t="s">
        <v>90</v>
      </c>
      <c r="E148" s="99">
        <v>12</v>
      </c>
      <c r="F148" s="66"/>
      <c r="G148" s="63"/>
      <c r="H148" s="47">
        <f t="shared" si="34"/>
        <v>0</v>
      </c>
      <c r="I148" s="63"/>
      <c r="J148" s="63"/>
      <c r="K148" s="48">
        <f t="shared" si="27"/>
        <v>0</v>
      </c>
      <c r="L148" s="49">
        <f t="shared" si="28"/>
        <v>0</v>
      </c>
      <c r="M148" s="47">
        <f t="shared" si="29"/>
        <v>0</v>
      </c>
      <c r="N148" s="47">
        <f t="shared" si="30"/>
        <v>0</v>
      </c>
      <c r="O148" s="47">
        <f t="shared" si="31"/>
        <v>0</v>
      </c>
      <c r="P148" s="48">
        <f t="shared" si="32"/>
        <v>0</v>
      </c>
    </row>
    <row r="149" spans="1:16" x14ac:dyDescent="0.2">
      <c r="A149" s="95">
        <v>11</v>
      </c>
      <c r="B149" s="96"/>
      <c r="C149" s="97" t="s">
        <v>207</v>
      </c>
      <c r="D149" s="25"/>
      <c r="E149" s="99"/>
      <c r="F149" s="66"/>
      <c r="G149" s="63"/>
      <c r="H149" s="47">
        <f t="shared" si="34"/>
        <v>0</v>
      </c>
      <c r="I149" s="63"/>
      <c r="J149" s="63"/>
      <c r="K149" s="48">
        <f t="shared" si="27"/>
        <v>0</v>
      </c>
      <c r="L149" s="49">
        <f t="shared" si="28"/>
        <v>0</v>
      </c>
      <c r="M149" s="47">
        <f t="shared" si="29"/>
        <v>0</v>
      </c>
      <c r="N149" s="47">
        <f t="shared" si="30"/>
        <v>0</v>
      </c>
      <c r="O149" s="47">
        <f t="shared" si="31"/>
        <v>0</v>
      </c>
      <c r="P149" s="48">
        <f t="shared" si="32"/>
        <v>0</v>
      </c>
    </row>
    <row r="150" spans="1:16" ht="22.5" x14ac:dyDescent="0.2">
      <c r="A150" s="38">
        <v>1</v>
      </c>
      <c r="B150" s="39"/>
      <c r="C150" s="94" t="s">
        <v>208</v>
      </c>
      <c r="D150" s="25" t="s">
        <v>96</v>
      </c>
      <c r="E150" s="99">
        <v>21</v>
      </c>
      <c r="F150" s="66"/>
      <c r="G150" s="63"/>
      <c r="H150" s="47">
        <f t="shared" si="34"/>
        <v>0</v>
      </c>
      <c r="I150" s="63"/>
      <c r="J150" s="63"/>
      <c r="K150" s="48">
        <f t="shared" si="27"/>
        <v>0</v>
      </c>
      <c r="L150" s="49">
        <f t="shared" si="28"/>
        <v>0</v>
      </c>
      <c r="M150" s="47">
        <f t="shared" si="29"/>
        <v>0</v>
      </c>
      <c r="N150" s="47">
        <f t="shared" si="30"/>
        <v>0</v>
      </c>
      <c r="O150" s="47">
        <f t="shared" si="31"/>
        <v>0</v>
      </c>
      <c r="P150" s="48">
        <f t="shared" si="32"/>
        <v>0</v>
      </c>
    </row>
    <row r="151" spans="1:16" ht="22.5" x14ac:dyDescent="0.2">
      <c r="A151" s="38">
        <v>2</v>
      </c>
      <c r="B151" s="39"/>
      <c r="C151" s="94" t="s">
        <v>209</v>
      </c>
      <c r="D151" s="25" t="s">
        <v>96</v>
      </c>
      <c r="E151" s="99">
        <v>75</v>
      </c>
      <c r="F151" s="66"/>
      <c r="G151" s="63"/>
      <c r="H151" s="47">
        <f t="shared" si="34"/>
        <v>0</v>
      </c>
      <c r="I151" s="63"/>
      <c r="J151" s="63"/>
      <c r="K151" s="48">
        <f t="shared" si="27"/>
        <v>0</v>
      </c>
      <c r="L151" s="49">
        <f t="shared" si="28"/>
        <v>0</v>
      </c>
      <c r="M151" s="47">
        <f t="shared" si="29"/>
        <v>0</v>
      </c>
      <c r="N151" s="47">
        <f t="shared" si="30"/>
        <v>0</v>
      </c>
      <c r="O151" s="47">
        <f t="shared" si="31"/>
        <v>0</v>
      </c>
      <c r="P151" s="48">
        <f t="shared" si="32"/>
        <v>0</v>
      </c>
    </row>
    <row r="152" spans="1:16" ht="22.5" x14ac:dyDescent="0.2">
      <c r="A152" s="38">
        <v>3</v>
      </c>
      <c r="B152" s="39"/>
      <c r="C152" s="94" t="s">
        <v>210</v>
      </c>
      <c r="D152" s="25" t="s">
        <v>96</v>
      </c>
      <c r="E152" s="99">
        <v>6</v>
      </c>
      <c r="F152" s="66"/>
      <c r="G152" s="63"/>
      <c r="H152" s="47">
        <f t="shared" si="34"/>
        <v>0</v>
      </c>
      <c r="I152" s="63"/>
      <c r="J152" s="63"/>
      <c r="K152" s="48">
        <f t="shared" si="27"/>
        <v>0</v>
      </c>
      <c r="L152" s="49">
        <f t="shared" si="28"/>
        <v>0</v>
      </c>
      <c r="M152" s="47">
        <f t="shared" si="29"/>
        <v>0</v>
      </c>
      <c r="N152" s="47">
        <f t="shared" si="30"/>
        <v>0</v>
      </c>
      <c r="O152" s="47">
        <f t="shared" si="31"/>
        <v>0</v>
      </c>
      <c r="P152" s="48">
        <f t="shared" si="32"/>
        <v>0</v>
      </c>
    </row>
    <row r="153" spans="1:16" x14ac:dyDescent="0.2">
      <c r="A153" s="38">
        <v>4</v>
      </c>
      <c r="B153" s="39"/>
      <c r="C153" s="94" t="s">
        <v>211</v>
      </c>
      <c r="D153" s="25" t="s">
        <v>84</v>
      </c>
      <c r="E153" s="99">
        <v>623.1</v>
      </c>
      <c r="F153" s="66"/>
      <c r="G153" s="63"/>
      <c r="H153" s="47">
        <f t="shared" si="34"/>
        <v>0</v>
      </c>
      <c r="I153" s="63"/>
      <c r="J153" s="63"/>
      <c r="K153" s="48">
        <f t="shared" si="27"/>
        <v>0</v>
      </c>
      <c r="L153" s="49">
        <f t="shared" si="28"/>
        <v>0</v>
      </c>
      <c r="M153" s="47">
        <f t="shared" si="29"/>
        <v>0</v>
      </c>
      <c r="N153" s="47">
        <f t="shared" si="30"/>
        <v>0</v>
      </c>
      <c r="O153" s="47">
        <f t="shared" si="31"/>
        <v>0</v>
      </c>
      <c r="P153" s="48">
        <f t="shared" si="32"/>
        <v>0</v>
      </c>
    </row>
    <row r="154" spans="1:16" x14ac:dyDescent="0.2">
      <c r="A154" s="38">
        <v>5</v>
      </c>
      <c r="B154" s="39"/>
      <c r="C154" s="98" t="s">
        <v>85</v>
      </c>
      <c r="D154" s="25" t="s">
        <v>84</v>
      </c>
      <c r="E154" s="99">
        <f>E153*1.15</f>
        <v>716.57</v>
      </c>
      <c r="F154" s="66"/>
      <c r="G154" s="63"/>
      <c r="H154" s="47">
        <f t="shared" si="34"/>
        <v>0</v>
      </c>
      <c r="I154" s="63"/>
      <c r="J154" s="63"/>
      <c r="K154" s="48">
        <f t="shared" si="27"/>
        <v>0</v>
      </c>
      <c r="L154" s="49">
        <f t="shared" si="28"/>
        <v>0</v>
      </c>
      <c r="M154" s="47">
        <f t="shared" si="29"/>
        <v>0</v>
      </c>
      <c r="N154" s="47">
        <f t="shared" si="30"/>
        <v>0</v>
      </c>
      <c r="O154" s="47">
        <f t="shared" si="31"/>
        <v>0</v>
      </c>
      <c r="P154" s="48">
        <f t="shared" si="32"/>
        <v>0</v>
      </c>
    </row>
    <row r="155" spans="1:16" x14ac:dyDescent="0.2">
      <c r="A155" s="38">
        <v>6</v>
      </c>
      <c r="B155" s="39"/>
      <c r="C155" s="98" t="s">
        <v>89</v>
      </c>
      <c r="D155" s="25" t="s">
        <v>90</v>
      </c>
      <c r="E155" s="99">
        <v>1</v>
      </c>
      <c r="F155" s="66"/>
      <c r="G155" s="63"/>
      <c r="H155" s="47">
        <f t="shared" si="34"/>
        <v>0</v>
      </c>
      <c r="I155" s="63"/>
      <c r="J155" s="63"/>
      <c r="K155" s="48">
        <f t="shared" si="27"/>
        <v>0</v>
      </c>
      <c r="L155" s="49">
        <f t="shared" si="28"/>
        <v>0</v>
      </c>
      <c r="M155" s="47">
        <f t="shared" si="29"/>
        <v>0</v>
      </c>
      <c r="N155" s="47">
        <f t="shared" si="30"/>
        <v>0</v>
      </c>
      <c r="O155" s="47">
        <f t="shared" si="31"/>
        <v>0</v>
      </c>
      <c r="P155" s="48">
        <f t="shared" si="32"/>
        <v>0</v>
      </c>
    </row>
    <row r="156" spans="1:16" ht="23.25" thickBot="1" x14ac:dyDescent="0.25">
      <c r="A156" s="38">
        <v>7</v>
      </c>
      <c r="B156" s="39"/>
      <c r="C156" s="94" t="s">
        <v>212</v>
      </c>
      <c r="D156" s="25" t="s">
        <v>90</v>
      </c>
      <c r="E156" s="99">
        <v>1</v>
      </c>
      <c r="F156" s="66"/>
      <c r="G156" s="63"/>
      <c r="H156" s="47">
        <f t="shared" si="34"/>
        <v>0</v>
      </c>
      <c r="I156" s="63"/>
      <c r="J156" s="63"/>
      <c r="K156" s="48">
        <f t="shared" si="27"/>
        <v>0</v>
      </c>
      <c r="L156" s="49">
        <f t="shared" si="28"/>
        <v>0</v>
      </c>
      <c r="M156" s="47">
        <f t="shared" si="29"/>
        <v>0</v>
      </c>
      <c r="N156" s="47">
        <f t="shared" si="30"/>
        <v>0</v>
      </c>
      <c r="O156" s="47">
        <f t="shared" si="31"/>
        <v>0</v>
      </c>
      <c r="P156" s="48">
        <f t="shared" si="32"/>
        <v>0</v>
      </c>
    </row>
    <row r="157" spans="1:16" ht="12" customHeight="1" thickBot="1" x14ac:dyDescent="0.25">
      <c r="A157" s="156" t="s">
        <v>493</v>
      </c>
      <c r="B157" s="157"/>
      <c r="C157" s="157"/>
      <c r="D157" s="157"/>
      <c r="E157" s="157"/>
      <c r="F157" s="157"/>
      <c r="G157" s="157"/>
      <c r="H157" s="157"/>
      <c r="I157" s="157"/>
      <c r="J157" s="157"/>
      <c r="K157" s="158"/>
      <c r="L157" s="67">
        <f>SUM(L14:L156)</f>
        <v>0</v>
      </c>
      <c r="M157" s="68">
        <f>SUM(M14:M156)</f>
        <v>0</v>
      </c>
      <c r="N157" s="68">
        <f>SUM(N14:N156)</f>
        <v>0</v>
      </c>
      <c r="O157" s="68">
        <f>SUM(O14:O156)</f>
        <v>0</v>
      </c>
      <c r="P157" s="69">
        <f>SUM(P14:P156)</f>
        <v>0</v>
      </c>
    </row>
    <row r="158" spans="1:16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">
      <c r="A160" s="1" t="s">
        <v>14</v>
      </c>
      <c r="B160" s="17"/>
      <c r="C160" s="155">
        <f>'Kops a'!C34:H34</f>
        <v>0</v>
      </c>
      <c r="D160" s="155"/>
      <c r="E160" s="155"/>
      <c r="F160" s="155"/>
      <c r="G160" s="155"/>
      <c r="H160" s="155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">
      <c r="A161" s="17"/>
      <c r="B161" s="17"/>
      <c r="C161" s="103" t="s">
        <v>15</v>
      </c>
      <c r="D161" s="103"/>
      <c r="E161" s="103"/>
      <c r="F161" s="103"/>
      <c r="G161" s="103"/>
      <c r="H161" s="103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">
      <c r="A163" s="86" t="str">
        <f>'Kops a'!A37</f>
        <v>Tāme sastādīta</v>
      </c>
      <c r="B163" s="87"/>
      <c r="C163" s="87"/>
      <c r="D163" s="8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">
      <c r="A165" s="1" t="s">
        <v>37</v>
      </c>
      <c r="B165" s="17"/>
      <c r="C165" s="155">
        <f>'Kops a'!C39:H39</f>
        <v>0</v>
      </c>
      <c r="D165" s="155"/>
      <c r="E165" s="155"/>
      <c r="F165" s="155"/>
      <c r="G165" s="155"/>
      <c r="H165" s="155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7"/>
      <c r="B166" s="17"/>
      <c r="C166" s="103" t="s">
        <v>15</v>
      </c>
      <c r="D166" s="103"/>
      <c r="E166" s="103"/>
      <c r="F166" s="103"/>
      <c r="G166" s="103"/>
      <c r="H166" s="103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86" t="s">
        <v>54</v>
      </c>
      <c r="B168" s="87"/>
      <c r="C168" s="91">
        <f>'Kops a'!C42</f>
        <v>0</v>
      </c>
      <c r="D168" s="50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66:H166"/>
    <mergeCell ref="C4:I4"/>
    <mergeCell ref="F12:K12"/>
    <mergeCell ref="J9:M9"/>
    <mergeCell ref="D8:L8"/>
    <mergeCell ref="A157:K157"/>
    <mergeCell ref="C160:H160"/>
    <mergeCell ref="C161:H161"/>
    <mergeCell ref="C165:H165"/>
  </mergeCells>
  <conditionalFormatting sqref="I14:J156 A14:G156">
    <cfRule type="cellIs" dxfId="127" priority="37" operator="equal">
      <formula>0</formula>
    </cfRule>
  </conditionalFormatting>
  <conditionalFormatting sqref="N9:O9 K14:P156 H14:H156">
    <cfRule type="cellIs" dxfId="126" priority="36" operator="equal">
      <formula>0</formula>
    </cfRule>
  </conditionalFormatting>
  <conditionalFormatting sqref="C2:I2">
    <cfRule type="cellIs" dxfId="125" priority="33" operator="equal">
      <formula>0</formula>
    </cfRule>
  </conditionalFormatting>
  <conditionalFormatting sqref="O10">
    <cfRule type="cellIs" dxfId="124" priority="32" operator="equal">
      <formula>"20__. gada __. _________"</formula>
    </cfRule>
  </conditionalFormatting>
  <conditionalFormatting sqref="L157:P157">
    <cfRule type="cellIs" dxfId="123" priority="26" operator="equal">
      <formula>0</formula>
    </cfRule>
  </conditionalFormatting>
  <conditionalFormatting sqref="C4:I4">
    <cfRule type="cellIs" dxfId="122" priority="25" operator="equal">
      <formula>0</formula>
    </cfRule>
  </conditionalFormatting>
  <conditionalFormatting sqref="D5:L8">
    <cfRule type="cellIs" dxfId="121" priority="22" operator="equal">
      <formula>0</formula>
    </cfRule>
  </conditionalFormatting>
  <conditionalFormatting sqref="P10">
    <cfRule type="cellIs" dxfId="120" priority="18" operator="equal">
      <formula>"20__. gada __. _________"</formula>
    </cfRule>
  </conditionalFormatting>
  <conditionalFormatting sqref="C165:H165">
    <cfRule type="cellIs" dxfId="119" priority="15" operator="equal">
      <formula>0</formula>
    </cfRule>
  </conditionalFormatting>
  <conditionalFormatting sqref="C160:H160">
    <cfRule type="cellIs" dxfId="118" priority="14" operator="equal">
      <formula>0</formula>
    </cfRule>
  </conditionalFormatting>
  <conditionalFormatting sqref="C165:H165 C168 C160:H160">
    <cfRule type="cellIs" dxfId="117" priority="13" operator="equal">
      <formula>0</formula>
    </cfRule>
  </conditionalFormatting>
  <conditionalFormatting sqref="D1">
    <cfRule type="cellIs" dxfId="116" priority="12" operator="equal">
      <formula>0</formula>
    </cfRule>
  </conditionalFormatting>
  <conditionalFormatting sqref="A9">
    <cfRule type="containsText" dxfId="115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7:K157">
    <cfRule type="containsText" dxfId="114" priority="1" operator="containsText" text="Tiešās izmaksas kopā, t. sk. darba devēja sociālais nodoklis __.__% ">
      <formula>NOT(ISERROR(SEARCH("Tiešās izmaksas kopā, t. sk. darba devēja sociālais nodoklis __.__% ",A157)))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D422C369-7259-49E7-A89B-9D562DEE2E41}">
            <xm:f>NOT(ISERROR(SEARCH("Tāme sastādīta ____. gada ___. ______________",A163)))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A163</xm:sqref>
        </x14:conditionalFormatting>
        <x14:conditionalFormatting xmlns:xm="http://schemas.microsoft.com/office/excel/2006/main">
          <x14:cfRule type="containsText" priority="16" operator="containsText" id="{D859E3E6-089F-4F16-889A-98EF63E5F3AC}">
            <xm:f>NOT(ISERROR(SEARCH("Sertifikāta Nr. _________________________________",A168)))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47"/>
  <sheetViews>
    <sheetView topLeftCell="A5" zoomScaleNormal="100" workbookViewId="0">
      <selection activeCell="I20" sqref="I2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3" width="5.42578125" style="1" customWidth="1"/>
    <col min="14" max="14" width="4.42578125" style="1" customWidth="1"/>
    <col min="15" max="15" width="3.7109375" style="1" customWidth="1"/>
    <col min="16" max="16" width="4.425781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213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P35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A41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214</v>
      </c>
      <c r="D15" s="25" t="s">
        <v>61</v>
      </c>
      <c r="E15" s="99">
        <v>898.71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34" si="1">SUM(H15:J15)</f>
        <v>0</v>
      </c>
      <c r="L15" s="49">
        <f t="shared" ref="L15:L34" si="2">ROUND(E15*F15,2)</f>
        <v>0</v>
      </c>
      <c r="M15" s="47">
        <f t="shared" ref="M15:M34" si="3">ROUND(H15*E15,2)</f>
        <v>0</v>
      </c>
      <c r="N15" s="47">
        <f t="shared" ref="N15:N34" si="4">ROUND(I15*E15,2)</f>
        <v>0</v>
      </c>
      <c r="O15" s="47">
        <f t="shared" ref="O15:O34" si="5">ROUND(J15*E15,2)</f>
        <v>0</v>
      </c>
      <c r="P15" s="48">
        <f t="shared" ref="P15:P34" si="6">SUM(M15:O15)</f>
        <v>0</v>
      </c>
    </row>
    <row r="16" spans="1:16" ht="22.5" x14ac:dyDescent="0.2">
      <c r="A16" s="38">
        <v>2</v>
      </c>
      <c r="B16" s="39"/>
      <c r="C16" s="94" t="s">
        <v>215</v>
      </c>
      <c r="D16" s="25" t="s">
        <v>61</v>
      </c>
      <c r="E16" s="99">
        <v>898.71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216</v>
      </c>
      <c r="D17" s="25"/>
      <c r="E17" s="99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94" t="s">
        <v>217</v>
      </c>
      <c r="D18" s="25" t="s">
        <v>61</v>
      </c>
      <c r="E18" s="99">
        <f>E15</f>
        <v>898.71</v>
      </c>
      <c r="F18" s="66"/>
      <c r="G18" s="63"/>
      <c r="H18" s="47">
        <f t="shared" ref="H18:H27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2</v>
      </c>
      <c r="B19" s="39"/>
      <c r="C19" s="94" t="s">
        <v>218</v>
      </c>
      <c r="D19" s="25" t="s">
        <v>61</v>
      </c>
      <c r="E19" s="99">
        <f>E18</f>
        <v>898.71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3</v>
      </c>
      <c r="B20" s="39"/>
      <c r="C20" s="98" t="s">
        <v>219</v>
      </c>
      <c r="D20" s="25" t="s">
        <v>61</v>
      </c>
      <c r="E20" s="99">
        <f>E19*1.1</f>
        <v>988.58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8" t="s">
        <v>67</v>
      </c>
      <c r="D21" s="25" t="s">
        <v>68</v>
      </c>
      <c r="E21" s="99">
        <f>E19*6.5</f>
        <v>5841.62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5</v>
      </c>
      <c r="B22" s="39"/>
      <c r="C22" s="98" t="s">
        <v>148</v>
      </c>
      <c r="D22" s="25" t="s">
        <v>70</v>
      </c>
      <c r="E22" s="99">
        <v>1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6</v>
      </c>
      <c r="B23" s="39"/>
      <c r="C23" s="94" t="s">
        <v>220</v>
      </c>
      <c r="D23" s="25" t="s">
        <v>61</v>
      </c>
      <c r="E23" s="99">
        <f>E19</f>
        <v>898.71</v>
      </c>
      <c r="F23" s="66"/>
      <c r="G23" s="63"/>
      <c r="H23" s="47">
        <f t="shared" ref="H23" si="8">ROUND(F23*G23,2)</f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8">
        <v>7</v>
      </c>
      <c r="B24" s="39"/>
      <c r="C24" s="98" t="s">
        <v>66</v>
      </c>
      <c r="D24" s="25" t="s">
        <v>61</v>
      </c>
      <c r="E24" s="99">
        <f>E23*1.25</f>
        <v>1123.3900000000001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8</v>
      </c>
      <c r="B25" s="39"/>
      <c r="C25" s="98" t="s">
        <v>67</v>
      </c>
      <c r="D25" s="25" t="s">
        <v>68</v>
      </c>
      <c r="E25" s="99">
        <f>E23*5</f>
        <v>4493.55</v>
      </c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9</v>
      </c>
      <c r="B26" s="39"/>
      <c r="C26" s="98" t="s">
        <v>69</v>
      </c>
      <c r="D26" s="25" t="s">
        <v>70</v>
      </c>
      <c r="E26" s="99">
        <v>1</v>
      </c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10</v>
      </c>
      <c r="B27" s="39"/>
      <c r="C27" s="94" t="s">
        <v>221</v>
      </c>
      <c r="D27" s="25" t="s">
        <v>61</v>
      </c>
      <c r="E27" s="99">
        <v>108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8">
        <v>11</v>
      </c>
      <c r="B28" s="39"/>
      <c r="C28" s="98" t="s">
        <v>107</v>
      </c>
      <c r="D28" s="25" t="s">
        <v>61</v>
      </c>
      <c r="E28" s="99">
        <f>E27*1.1</f>
        <v>118.8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12</v>
      </c>
      <c r="B29" s="39"/>
      <c r="C29" s="98" t="s">
        <v>67</v>
      </c>
      <c r="D29" s="25" t="s">
        <v>68</v>
      </c>
      <c r="E29" s="99">
        <f>E27*6.5</f>
        <v>702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13</v>
      </c>
      <c r="B30" s="39"/>
      <c r="C30" s="98" t="s">
        <v>148</v>
      </c>
      <c r="D30" s="25" t="s">
        <v>70</v>
      </c>
      <c r="E30" s="99">
        <v>1</v>
      </c>
      <c r="F30" s="66"/>
      <c r="G30" s="63"/>
      <c r="H30" s="47"/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14</v>
      </c>
      <c r="B31" s="39"/>
      <c r="C31" s="94" t="s">
        <v>220</v>
      </c>
      <c r="D31" s="25" t="s">
        <v>61</v>
      </c>
      <c r="E31" s="99">
        <f>E27</f>
        <v>108</v>
      </c>
      <c r="F31" s="66"/>
      <c r="G31" s="63"/>
      <c r="H31" s="47">
        <f t="shared" ref="H31" si="9">ROUND(F31*G31,2)</f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8">
        <v>15</v>
      </c>
      <c r="B32" s="39"/>
      <c r="C32" s="98" t="s">
        <v>66</v>
      </c>
      <c r="D32" s="25" t="s">
        <v>61</v>
      </c>
      <c r="E32" s="99">
        <f>E31*1.25</f>
        <v>135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16</v>
      </c>
      <c r="B33" s="39"/>
      <c r="C33" s="98" t="s">
        <v>67</v>
      </c>
      <c r="D33" s="25" t="s">
        <v>68</v>
      </c>
      <c r="E33" s="99">
        <f>E31*5</f>
        <v>540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2" thickBot="1" x14ac:dyDescent="0.25">
      <c r="A34" s="38">
        <v>17</v>
      </c>
      <c r="B34" s="39"/>
      <c r="C34" s="98" t="s">
        <v>69</v>
      </c>
      <c r="D34" s="25" t="s">
        <v>70</v>
      </c>
      <c r="E34" s="99">
        <v>1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12" customHeight="1" thickBot="1" x14ac:dyDescent="0.25">
      <c r="A35" s="156" t="s">
        <v>493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8"/>
      <c r="L35" s="67">
        <f>SUM(L14:L34)</f>
        <v>0</v>
      </c>
      <c r="M35" s="68">
        <f>SUM(M14:M34)</f>
        <v>0</v>
      </c>
      <c r="N35" s="68">
        <f>SUM(N14:N34)</f>
        <v>0</v>
      </c>
      <c r="O35" s="68">
        <f>SUM(O14:O34)</f>
        <v>0</v>
      </c>
      <c r="P35" s="69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155">
        <f>'Kops a'!C34:H34</f>
        <v>0</v>
      </c>
      <c r="D38" s="155"/>
      <c r="E38" s="155"/>
      <c r="F38" s="155"/>
      <c r="G38" s="155"/>
      <c r="H38" s="155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03" t="s">
        <v>15</v>
      </c>
      <c r="D39" s="103"/>
      <c r="E39" s="103"/>
      <c r="F39" s="103"/>
      <c r="G39" s="103"/>
      <c r="H39" s="103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6" t="str">
        <f>'Kops a'!A37</f>
        <v>Tāme sastādīta</v>
      </c>
      <c r="B41" s="87"/>
      <c r="C41" s="87"/>
      <c r="D41" s="8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155">
        <f>'Kops a'!C39:H39</f>
        <v>0</v>
      </c>
      <c r="D43" s="155"/>
      <c r="E43" s="155"/>
      <c r="F43" s="155"/>
      <c r="G43" s="155"/>
      <c r="H43" s="155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03" t="s">
        <v>15</v>
      </c>
      <c r="D44" s="103"/>
      <c r="E44" s="103"/>
      <c r="F44" s="103"/>
      <c r="G44" s="103"/>
      <c r="H44" s="103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6" t="s">
        <v>54</v>
      </c>
      <c r="B46" s="87"/>
      <c r="C46" s="91">
        <f>'Kops a'!C42</f>
        <v>0</v>
      </c>
      <c r="D46" s="5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4:H44"/>
    <mergeCell ref="C4:I4"/>
    <mergeCell ref="F12:K12"/>
    <mergeCell ref="J9:M9"/>
    <mergeCell ref="D8:L8"/>
    <mergeCell ref="A35:K35"/>
    <mergeCell ref="C38:H38"/>
    <mergeCell ref="C39:H39"/>
    <mergeCell ref="C43:H43"/>
  </mergeCells>
  <conditionalFormatting sqref="I14:J34 A14:G34">
    <cfRule type="cellIs" dxfId="111" priority="32" operator="equal">
      <formula>0</formula>
    </cfRule>
  </conditionalFormatting>
  <conditionalFormatting sqref="N9:O9 K14:P34 H14:H34">
    <cfRule type="cellIs" dxfId="110" priority="31" operator="equal">
      <formula>0</formula>
    </cfRule>
  </conditionalFormatting>
  <conditionalFormatting sqref="C2:I2">
    <cfRule type="cellIs" dxfId="109" priority="28" operator="equal">
      <formula>0</formula>
    </cfRule>
  </conditionalFormatting>
  <conditionalFormatting sqref="O10">
    <cfRule type="cellIs" dxfId="108" priority="27" operator="equal">
      <formula>"20__. gada __. _________"</formula>
    </cfRule>
  </conditionalFormatting>
  <conditionalFormatting sqref="L35:P35">
    <cfRule type="cellIs" dxfId="107" priority="21" operator="equal">
      <formula>0</formula>
    </cfRule>
  </conditionalFormatting>
  <conditionalFormatting sqref="C4:I4">
    <cfRule type="cellIs" dxfId="106" priority="20" operator="equal">
      <formula>0</formula>
    </cfRule>
  </conditionalFormatting>
  <conditionalFormatting sqref="D5:L8">
    <cfRule type="cellIs" dxfId="105" priority="17" operator="equal">
      <formula>0</formula>
    </cfRule>
  </conditionalFormatting>
  <conditionalFormatting sqref="P10">
    <cfRule type="cellIs" dxfId="104" priority="13" operator="equal">
      <formula>"20__. gada __. _________"</formula>
    </cfRule>
  </conditionalFormatting>
  <conditionalFormatting sqref="C43:H43">
    <cfRule type="cellIs" dxfId="103" priority="10" operator="equal">
      <formula>0</formula>
    </cfRule>
  </conditionalFormatting>
  <conditionalFormatting sqref="C38:H38">
    <cfRule type="cellIs" dxfId="102" priority="9" operator="equal">
      <formula>0</formula>
    </cfRule>
  </conditionalFormatting>
  <conditionalFormatting sqref="C43:H43 C46 C38:H38">
    <cfRule type="cellIs" dxfId="101" priority="8" operator="equal">
      <formula>0</formula>
    </cfRule>
  </conditionalFormatting>
  <conditionalFormatting sqref="D1">
    <cfRule type="cellIs" dxfId="100" priority="7" operator="equal">
      <formula>0</formula>
    </cfRule>
  </conditionalFormatting>
  <conditionalFormatting sqref="A9">
    <cfRule type="containsText" dxfId="99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5:K35">
    <cfRule type="containsText" dxfId="98" priority="1" operator="containsText" text="Tiešās izmaksas kopā, t. sk. darba devēja sociālais nodoklis __.__% ">
      <formula>NOT(ISERROR(SEARCH("Tiešās izmaksas kopā, t. sk. darba devēja sociālais nodoklis __.__% ",A35)))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0B610FE1-6F17-46AF-982B-27B20E80701D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11" operator="containsText" id="{F3EAEDA8-031E-4BF8-B71A-4A6D64C3BFEB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106"/>
  <sheetViews>
    <sheetView workbookViewId="0">
      <selection activeCell="J18" sqref="J1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5" style="1" customWidth="1"/>
    <col min="15" max="15" width="4.85546875" style="1" customWidth="1"/>
    <col min="16" max="16" width="3.8554687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222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P94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A100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223</v>
      </c>
      <c r="D15" s="25" t="s">
        <v>96</v>
      </c>
      <c r="E15" s="99">
        <v>35</v>
      </c>
      <c r="F15" s="66"/>
      <c r="G15" s="63"/>
      <c r="H15" s="47">
        <f t="shared" ref="H15:H24" si="0">ROUND(F15*G15,2)</f>
        <v>0</v>
      </c>
      <c r="I15" s="63"/>
      <c r="J15" s="63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ht="22.5" x14ac:dyDescent="0.2">
      <c r="A16" s="38">
        <v>2</v>
      </c>
      <c r="B16" s="39"/>
      <c r="C16" s="94" t="s">
        <v>224</v>
      </c>
      <c r="D16" s="25" t="s">
        <v>96</v>
      </c>
      <c r="E16" s="99">
        <v>20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4" t="s">
        <v>225</v>
      </c>
      <c r="D17" s="25" t="s">
        <v>61</v>
      </c>
      <c r="E17" s="99">
        <v>195.91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8">
        <v>4</v>
      </c>
      <c r="B18" s="39"/>
      <c r="C18" s="94" t="s">
        <v>226</v>
      </c>
      <c r="D18" s="25" t="s">
        <v>96</v>
      </c>
      <c r="E18" s="99">
        <v>36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5</v>
      </c>
      <c r="B19" s="39"/>
      <c r="C19" s="94" t="s">
        <v>227</v>
      </c>
      <c r="D19" s="25" t="s">
        <v>96</v>
      </c>
      <c r="E19" s="99">
        <v>21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6</v>
      </c>
      <c r="B20" s="39"/>
      <c r="C20" s="94" t="s">
        <v>228</v>
      </c>
      <c r="D20" s="25" t="s">
        <v>84</v>
      </c>
      <c r="E20" s="99">
        <v>779.1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7</v>
      </c>
      <c r="B21" s="39"/>
      <c r="C21" s="94" t="s">
        <v>229</v>
      </c>
      <c r="D21" s="25" t="s">
        <v>84</v>
      </c>
      <c r="E21" s="99">
        <v>540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8</v>
      </c>
      <c r="B22" s="39"/>
      <c r="C22" s="94" t="s">
        <v>230</v>
      </c>
      <c r="D22" s="25" t="s">
        <v>96</v>
      </c>
      <c r="E22" s="99">
        <v>6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9</v>
      </c>
      <c r="B23" s="39"/>
      <c r="C23" s="94" t="s">
        <v>231</v>
      </c>
      <c r="D23" s="25" t="s">
        <v>96</v>
      </c>
      <c r="E23" s="99">
        <v>6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10</v>
      </c>
      <c r="B24" s="39"/>
      <c r="C24" s="94" t="s">
        <v>232</v>
      </c>
      <c r="D24" s="25" t="s">
        <v>96</v>
      </c>
      <c r="E24" s="99">
        <v>6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95">
        <v>2</v>
      </c>
      <c r="B25" s="96"/>
      <c r="C25" s="97" t="s">
        <v>233</v>
      </c>
      <c r="D25" s="25"/>
      <c r="E25" s="99"/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2.5" x14ac:dyDescent="0.2">
      <c r="A26" s="38">
        <v>2.1</v>
      </c>
      <c r="B26" s="39"/>
      <c r="C26" s="94" t="s">
        <v>234</v>
      </c>
      <c r="D26" s="25" t="s">
        <v>235</v>
      </c>
      <c r="E26" s="99">
        <f>SUM(E27:E27)</f>
        <v>24</v>
      </c>
      <c r="F26" s="66"/>
      <c r="G26" s="63"/>
      <c r="H26" s="47">
        <f>ROUND(F26*G26,2)</f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2.5" x14ac:dyDescent="0.2">
      <c r="A27" s="38"/>
      <c r="B27" s="39"/>
      <c r="C27" s="98" t="s">
        <v>236</v>
      </c>
      <c r="D27" s="25" t="s">
        <v>235</v>
      </c>
      <c r="E27" s="99">
        <v>24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/>
      <c r="B28" s="39"/>
      <c r="C28" s="98" t="s">
        <v>237</v>
      </c>
      <c r="D28" s="25" t="s">
        <v>70</v>
      </c>
      <c r="E28" s="99">
        <v>1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/>
      <c r="B29" s="39"/>
      <c r="C29" s="98" t="s">
        <v>238</v>
      </c>
      <c r="D29" s="25" t="s">
        <v>70</v>
      </c>
      <c r="E29" s="99">
        <v>1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2.5" x14ac:dyDescent="0.2">
      <c r="A30" s="38">
        <v>2.2000000000000002</v>
      </c>
      <c r="B30" s="39"/>
      <c r="C30" s="94" t="s">
        <v>239</v>
      </c>
      <c r="D30" s="25" t="s">
        <v>84</v>
      </c>
      <c r="E30" s="99">
        <v>38.4</v>
      </c>
      <c r="F30" s="66"/>
      <c r="G30" s="63"/>
      <c r="H30" s="47">
        <f>ROUND(F30*G30,2)</f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/>
      <c r="B31" s="39"/>
      <c r="C31" s="98" t="s">
        <v>240</v>
      </c>
      <c r="D31" s="25" t="s">
        <v>84</v>
      </c>
      <c r="E31" s="99">
        <f>E30*1.05</f>
        <v>40.32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8"/>
      <c r="B32" s="39"/>
      <c r="C32" s="98" t="s">
        <v>241</v>
      </c>
      <c r="D32" s="25" t="s">
        <v>70</v>
      </c>
      <c r="E32" s="99">
        <v>1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2.2999999999999998</v>
      </c>
      <c r="B33" s="39"/>
      <c r="C33" s="94" t="s">
        <v>242</v>
      </c>
      <c r="D33" s="25" t="s">
        <v>61</v>
      </c>
      <c r="E33" s="99">
        <v>12.5</v>
      </c>
      <c r="F33" s="66"/>
      <c r="G33" s="63"/>
      <c r="H33" s="47">
        <f>ROUND(F33*G33,2)</f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/>
      <c r="B34" s="39"/>
      <c r="C34" s="98" t="s">
        <v>243</v>
      </c>
      <c r="D34" s="25" t="s">
        <v>61</v>
      </c>
      <c r="E34" s="99">
        <f>8.9*1.1</f>
        <v>9.7899999999999991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/>
      <c r="B35" s="39"/>
      <c r="C35" s="98" t="s">
        <v>244</v>
      </c>
      <c r="D35" s="25" t="s">
        <v>68</v>
      </c>
      <c r="E35" s="99">
        <f>E34*6</f>
        <v>58.74</v>
      </c>
      <c r="F35" s="66"/>
      <c r="G35" s="63"/>
      <c r="H35" s="47"/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/>
      <c r="B36" s="39"/>
      <c r="C36" s="98" t="s">
        <v>245</v>
      </c>
      <c r="D36" s="25" t="s">
        <v>68</v>
      </c>
      <c r="E36" s="99">
        <f>E33*1.1</f>
        <v>13.75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2.5" x14ac:dyDescent="0.2">
      <c r="A37" s="38"/>
      <c r="B37" s="39"/>
      <c r="C37" s="98" t="s">
        <v>246</v>
      </c>
      <c r="D37" s="25" t="s">
        <v>70</v>
      </c>
      <c r="E37" s="99">
        <v>1</v>
      </c>
      <c r="F37" s="66"/>
      <c r="G37" s="63"/>
      <c r="H37" s="47"/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2.5" x14ac:dyDescent="0.2">
      <c r="A38" s="38"/>
      <c r="B38" s="39"/>
      <c r="C38" s="98" t="s">
        <v>247</v>
      </c>
      <c r="D38" s="25" t="s">
        <v>77</v>
      </c>
      <c r="E38" s="99">
        <f>E33*0.25</f>
        <v>3.13</v>
      </c>
      <c r="F38" s="66"/>
      <c r="G38" s="63"/>
      <c r="H38" s="47"/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2.5" x14ac:dyDescent="0.2">
      <c r="A39" s="38"/>
      <c r="B39" s="39"/>
      <c r="C39" s="98" t="s">
        <v>248</v>
      </c>
      <c r="D39" s="25" t="s">
        <v>77</v>
      </c>
      <c r="E39" s="99">
        <f>E33*0.35</f>
        <v>4.38</v>
      </c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95">
        <v>3</v>
      </c>
      <c r="B40" s="96"/>
      <c r="C40" s="97" t="s">
        <v>249</v>
      </c>
      <c r="D40" s="25"/>
      <c r="E40" s="99"/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2.5" x14ac:dyDescent="0.2">
      <c r="A41" s="38">
        <v>1</v>
      </c>
      <c r="B41" s="39"/>
      <c r="C41" s="94" t="s">
        <v>250</v>
      </c>
      <c r="D41" s="25" t="s">
        <v>235</v>
      </c>
      <c r="E41" s="99">
        <f>SUM(E42:E46)</f>
        <v>35</v>
      </c>
      <c r="F41" s="66"/>
      <c r="G41" s="63"/>
      <c r="H41" s="47">
        <f>ROUND(F41*G41,2)</f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2.5" x14ac:dyDescent="0.2">
      <c r="A42" s="38">
        <v>2</v>
      </c>
      <c r="B42" s="39"/>
      <c r="C42" s="98" t="s">
        <v>251</v>
      </c>
      <c r="D42" s="25" t="s">
        <v>235</v>
      </c>
      <c r="E42" s="99">
        <v>2</v>
      </c>
      <c r="F42" s="66"/>
      <c r="G42" s="63"/>
      <c r="H42" s="47"/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2.5" x14ac:dyDescent="0.2">
      <c r="A43" s="38">
        <v>3</v>
      </c>
      <c r="B43" s="39"/>
      <c r="C43" s="98" t="s">
        <v>252</v>
      </c>
      <c r="D43" s="25" t="s">
        <v>235</v>
      </c>
      <c r="E43" s="99">
        <v>16</v>
      </c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2.5" x14ac:dyDescent="0.2">
      <c r="A44" s="38">
        <v>4</v>
      </c>
      <c r="B44" s="39"/>
      <c r="C44" s="98" t="s">
        <v>253</v>
      </c>
      <c r="D44" s="25" t="s">
        <v>235</v>
      </c>
      <c r="E44" s="99">
        <v>7</v>
      </c>
      <c r="F44" s="66"/>
      <c r="G44" s="63"/>
      <c r="H44" s="47"/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2.5" x14ac:dyDescent="0.2">
      <c r="A45" s="38">
        <v>5</v>
      </c>
      <c r="B45" s="39"/>
      <c r="C45" s="98" t="s">
        <v>254</v>
      </c>
      <c r="D45" s="25" t="s">
        <v>235</v>
      </c>
      <c r="E45" s="99">
        <v>6</v>
      </c>
      <c r="F45" s="66"/>
      <c r="G45" s="63"/>
      <c r="H45" s="47"/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2.5" x14ac:dyDescent="0.2">
      <c r="A46" s="38">
        <v>6</v>
      </c>
      <c r="B46" s="39"/>
      <c r="C46" s="98" t="s">
        <v>255</v>
      </c>
      <c r="D46" s="25" t="s">
        <v>235</v>
      </c>
      <c r="E46" s="99">
        <v>4</v>
      </c>
      <c r="F46" s="66"/>
      <c r="G46" s="63"/>
      <c r="H46" s="47"/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8">
        <v>7</v>
      </c>
      <c r="B47" s="39"/>
      <c r="C47" s="98" t="s">
        <v>237</v>
      </c>
      <c r="D47" s="25" t="s">
        <v>70</v>
      </c>
      <c r="E47" s="99">
        <v>1</v>
      </c>
      <c r="F47" s="66"/>
      <c r="G47" s="63"/>
      <c r="H47" s="47"/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8</v>
      </c>
      <c r="B48" s="39"/>
      <c r="C48" s="98" t="s">
        <v>238</v>
      </c>
      <c r="D48" s="25" t="s">
        <v>70</v>
      </c>
      <c r="E48" s="99">
        <v>1</v>
      </c>
      <c r="F48" s="66"/>
      <c r="G48" s="63"/>
      <c r="H48" s="47"/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2.5" x14ac:dyDescent="0.2">
      <c r="A49" s="38">
        <v>9</v>
      </c>
      <c r="B49" s="39"/>
      <c r="C49" s="94" t="s">
        <v>256</v>
      </c>
      <c r="D49" s="25" t="s">
        <v>235</v>
      </c>
      <c r="E49" s="99">
        <f>SUM(E50:E50)</f>
        <v>20</v>
      </c>
      <c r="F49" s="66"/>
      <c r="G49" s="63"/>
      <c r="H49" s="47">
        <f>ROUND(F49*G49,2)</f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2.5" x14ac:dyDescent="0.2">
      <c r="A50" s="38">
        <v>10</v>
      </c>
      <c r="B50" s="39"/>
      <c r="C50" s="98" t="s">
        <v>257</v>
      </c>
      <c r="D50" s="25" t="s">
        <v>235</v>
      </c>
      <c r="E50" s="99">
        <v>20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11</v>
      </c>
      <c r="B51" s="39"/>
      <c r="C51" s="98" t="s">
        <v>237</v>
      </c>
      <c r="D51" s="25" t="s">
        <v>70</v>
      </c>
      <c r="E51" s="99">
        <v>1</v>
      </c>
      <c r="F51" s="66"/>
      <c r="G51" s="63"/>
      <c r="H51" s="47"/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12</v>
      </c>
      <c r="B52" s="39"/>
      <c r="C52" s="98" t="s">
        <v>238</v>
      </c>
      <c r="D52" s="25" t="s">
        <v>70</v>
      </c>
      <c r="E52" s="99">
        <v>1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2.5" x14ac:dyDescent="0.2">
      <c r="A53" s="38">
        <v>13</v>
      </c>
      <c r="B53" s="39"/>
      <c r="C53" s="94" t="s">
        <v>239</v>
      </c>
      <c r="D53" s="25" t="s">
        <v>84</v>
      </c>
      <c r="E53" s="99">
        <v>117.4</v>
      </c>
      <c r="F53" s="66"/>
      <c r="G53" s="63"/>
      <c r="H53" s="47">
        <f>ROUND(F53*G53,2)</f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14</v>
      </c>
      <c r="B54" s="39"/>
      <c r="C54" s="98" t="s">
        <v>240</v>
      </c>
      <c r="D54" s="25" t="s">
        <v>84</v>
      </c>
      <c r="E54" s="99">
        <f>E53*1.05</f>
        <v>123.27</v>
      </c>
      <c r="F54" s="66"/>
      <c r="G54" s="63"/>
      <c r="H54" s="47"/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2.5" x14ac:dyDescent="0.2">
      <c r="A55" s="38">
        <v>15</v>
      </c>
      <c r="B55" s="39"/>
      <c r="C55" s="98" t="s">
        <v>241</v>
      </c>
      <c r="D55" s="25" t="s">
        <v>70</v>
      </c>
      <c r="E55" s="99">
        <v>1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16</v>
      </c>
      <c r="B56" s="39"/>
      <c r="C56" s="94" t="s">
        <v>242</v>
      </c>
      <c r="D56" s="25" t="s">
        <v>61</v>
      </c>
      <c r="E56" s="99">
        <v>83.3</v>
      </c>
      <c r="F56" s="66"/>
      <c r="G56" s="63"/>
      <c r="H56" s="47">
        <f>ROUND(F56*G56,2)</f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17</v>
      </c>
      <c r="B57" s="39"/>
      <c r="C57" s="98" t="s">
        <v>243</v>
      </c>
      <c r="D57" s="25" t="s">
        <v>61</v>
      </c>
      <c r="E57" s="99">
        <f>62.15*1.1</f>
        <v>68.37</v>
      </c>
      <c r="F57" s="66"/>
      <c r="G57" s="63"/>
      <c r="H57" s="47"/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18</v>
      </c>
      <c r="B58" s="39"/>
      <c r="C58" s="98" t="s">
        <v>258</v>
      </c>
      <c r="D58" s="25" t="s">
        <v>68</v>
      </c>
      <c r="E58" s="99">
        <f>E57*6</f>
        <v>410.22</v>
      </c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19</v>
      </c>
      <c r="B59" s="39"/>
      <c r="C59" s="98" t="s">
        <v>259</v>
      </c>
      <c r="D59" s="25" t="s">
        <v>68</v>
      </c>
      <c r="E59" s="99">
        <f>E56*1.1</f>
        <v>91.63</v>
      </c>
      <c r="F59" s="66"/>
      <c r="G59" s="63"/>
      <c r="H59" s="47"/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2.5" x14ac:dyDescent="0.2">
      <c r="A60" s="38">
        <v>20</v>
      </c>
      <c r="B60" s="39"/>
      <c r="C60" s="98" t="s">
        <v>246</v>
      </c>
      <c r="D60" s="25" t="s">
        <v>70</v>
      </c>
      <c r="E60" s="99">
        <v>1</v>
      </c>
      <c r="F60" s="66"/>
      <c r="G60" s="63"/>
      <c r="H60" s="47"/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2.5" x14ac:dyDescent="0.2">
      <c r="A61" s="38">
        <v>21</v>
      </c>
      <c r="B61" s="39"/>
      <c r="C61" s="98" t="s">
        <v>247</v>
      </c>
      <c r="D61" s="25" t="s">
        <v>77</v>
      </c>
      <c r="E61" s="99">
        <f>E56*0.25</f>
        <v>20.83</v>
      </c>
      <c r="F61" s="66"/>
      <c r="G61" s="63"/>
      <c r="H61" s="47"/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2.5" x14ac:dyDescent="0.2">
      <c r="A62" s="38">
        <v>22</v>
      </c>
      <c r="B62" s="39"/>
      <c r="C62" s="98" t="s">
        <v>248</v>
      </c>
      <c r="D62" s="25" t="s">
        <v>77</v>
      </c>
      <c r="E62" s="99">
        <f>E56*0.35</f>
        <v>29.16</v>
      </c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95">
        <v>4</v>
      </c>
      <c r="B63" s="96"/>
      <c r="C63" s="97" t="s">
        <v>260</v>
      </c>
      <c r="D63" s="25"/>
      <c r="E63" s="99"/>
      <c r="F63" s="66"/>
      <c r="G63" s="63"/>
      <c r="H63" s="47"/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33.75" x14ac:dyDescent="0.2">
      <c r="A64" s="38">
        <v>1</v>
      </c>
      <c r="B64" s="39"/>
      <c r="C64" s="94" t="s">
        <v>261</v>
      </c>
      <c r="D64" s="25" t="s">
        <v>96</v>
      </c>
      <c r="E64" s="99">
        <f>E65</f>
        <v>6</v>
      </c>
      <c r="F64" s="66"/>
      <c r="G64" s="63"/>
      <c r="H64" s="47">
        <f t="shared" ref="H64" si="7">ROUND(F64*G64,2)</f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2.5" x14ac:dyDescent="0.2">
      <c r="A65" s="38">
        <v>2</v>
      </c>
      <c r="B65" s="39"/>
      <c r="C65" s="98" t="s">
        <v>262</v>
      </c>
      <c r="D65" s="25" t="s">
        <v>96</v>
      </c>
      <c r="E65" s="99">
        <v>6</v>
      </c>
      <c r="F65" s="66"/>
      <c r="G65" s="63"/>
      <c r="H65" s="47"/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38">
        <v>3</v>
      </c>
      <c r="B66" s="39"/>
      <c r="C66" s="98" t="s">
        <v>263</v>
      </c>
      <c r="D66" s="25" t="s">
        <v>70</v>
      </c>
      <c r="E66" s="99">
        <f>E64</f>
        <v>6</v>
      </c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x14ac:dyDescent="0.2">
      <c r="A67" s="38">
        <v>4</v>
      </c>
      <c r="B67" s="39"/>
      <c r="C67" s="98" t="s">
        <v>264</v>
      </c>
      <c r="D67" s="25" t="s">
        <v>96</v>
      </c>
      <c r="E67" s="99">
        <f>E64</f>
        <v>6</v>
      </c>
      <c r="F67" s="66"/>
      <c r="G67" s="63"/>
      <c r="H67" s="47"/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5</v>
      </c>
      <c r="B68" s="39"/>
      <c r="C68" s="98" t="s">
        <v>265</v>
      </c>
      <c r="D68" s="25" t="s">
        <v>70</v>
      </c>
      <c r="E68" s="99">
        <f>E64</f>
        <v>6</v>
      </c>
      <c r="F68" s="66"/>
      <c r="G68" s="63"/>
      <c r="H68" s="47"/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x14ac:dyDescent="0.2">
      <c r="A69" s="38">
        <v>6</v>
      </c>
      <c r="B69" s="39"/>
      <c r="C69" s="98" t="s">
        <v>86</v>
      </c>
      <c r="D69" s="25" t="s">
        <v>70</v>
      </c>
      <c r="E69" s="99">
        <f>E64</f>
        <v>6</v>
      </c>
      <c r="F69" s="66"/>
      <c r="G69" s="63"/>
      <c r="H69" s="47"/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33.75" x14ac:dyDescent="0.2">
      <c r="A70" s="38">
        <v>7</v>
      </c>
      <c r="B70" s="39"/>
      <c r="C70" s="94" t="s">
        <v>266</v>
      </c>
      <c r="D70" s="25" t="s">
        <v>96</v>
      </c>
      <c r="E70" s="99">
        <f>E71</f>
        <v>6</v>
      </c>
      <c r="F70" s="66"/>
      <c r="G70" s="63"/>
      <c r="H70" s="47">
        <f t="shared" ref="H70" si="8">ROUND(F70*G70,2)</f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2.5" x14ac:dyDescent="0.2">
      <c r="A71" s="38">
        <v>8</v>
      </c>
      <c r="B71" s="39"/>
      <c r="C71" s="98" t="s">
        <v>267</v>
      </c>
      <c r="D71" s="25" t="s">
        <v>96</v>
      </c>
      <c r="E71" s="99">
        <v>6</v>
      </c>
      <c r="F71" s="66"/>
      <c r="G71" s="63"/>
      <c r="H71" s="47"/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9</v>
      </c>
      <c r="B72" s="39"/>
      <c r="C72" s="98" t="s">
        <v>263</v>
      </c>
      <c r="D72" s="25" t="s">
        <v>70</v>
      </c>
      <c r="E72" s="99">
        <f>E70</f>
        <v>6</v>
      </c>
      <c r="F72" s="66"/>
      <c r="G72" s="63"/>
      <c r="H72" s="47"/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x14ac:dyDescent="0.2">
      <c r="A73" s="38">
        <v>10</v>
      </c>
      <c r="B73" s="39"/>
      <c r="C73" s="98" t="s">
        <v>264</v>
      </c>
      <c r="D73" s="25" t="s">
        <v>96</v>
      </c>
      <c r="E73" s="99">
        <f>E70</f>
        <v>6</v>
      </c>
      <c r="F73" s="66"/>
      <c r="G73" s="63"/>
      <c r="H73" s="47"/>
      <c r="I73" s="63"/>
      <c r="J73" s="63"/>
      <c r="K73" s="48">
        <f t="shared" ref="K73:K93" si="9">SUM(H73:J73)</f>
        <v>0</v>
      </c>
      <c r="L73" s="49">
        <f t="shared" ref="L73:L93" si="10">ROUND(E73*F73,2)</f>
        <v>0</v>
      </c>
      <c r="M73" s="47">
        <f t="shared" ref="M73:M93" si="11">ROUND(H73*E73,2)</f>
        <v>0</v>
      </c>
      <c r="N73" s="47">
        <f t="shared" ref="N73:N93" si="12">ROUND(I73*E73,2)</f>
        <v>0</v>
      </c>
      <c r="O73" s="47">
        <f t="shared" ref="O73:O93" si="13">ROUND(J73*E73,2)</f>
        <v>0</v>
      </c>
      <c r="P73" s="48">
        <f t="shared" ref="P73:P93" si="14">SUM(M73:O73)</f>
        <v>0</v>
      </c>
    </row>
    <row r="74" spans="1:16" x14ac:dyDescent="0.2">
      <c r="A74" s="38">
        <v>11</v>
      </c>
      <c r="B74" s="39"/>
      <c r="C74" s="98" t="s">
        <v>265</v>
      </c>
      <c r="D74" s="25" t="s">
        <v>70</v>
      </c>
      <c r="E74" s="99">
        <f>E70</f>
        <v>6</v>
      </c>
      <c r="F74" s="66"/>
      <c r="G74" s="63"/>
      <c r="H74" s="47"/>
      <c r="I74" s="63"/>
      <c r="J74" s="63"/>
      <c r="K74" s="48">
        <f t="shared" si="9"/>
        <v>0</v>
      </c>
      <c r="L74" s="49">
        <f t="shared" si="10"/>
        <v>0</v>
      </c>
      <c r="M74" s="47">
        <f t="shared" si="11"/>
        <v>0</v>
      </c>
      <c r="N74" s="47">
        <f t="shared" si="12"/>
        <v>0</v>
      </c>
      <c r="O74" s="47">
        <f t="shared" si="13"/>
        <v>0</v>
      </c>
      <c r="P74" s="48">
        <f t="shared" si="14"/>
        <v>0</v>
      </c>
    </row>
    <row r="75" spans="1:16" x14ac:dyDescent="0.2">
      <c r="A75" s="38">
        <v>12</v>
      </c>
      <c r="B75" s="39"/>
      <c r="C75" s="98" t="s">
        <v>86</v>
      </c>
      <c r="D75" s="25" t="s">
        <v>70</v>
      </c>
      <c r="E75" s="99">
        <f>E70</f>
        <v>6</v>
      </c>
      <c r="F75" s="66"/>
      <c r="G75" s="63"/>
      <c r="H75" s="47"/>
      <c r="I75" s="63"/>
      <c r="J75" s="63"/>
      <c r="K75" s="48">
        <f t="shared" si="9"/>
        <v>0</v>
      </c>
      <c r="L75" s="49">
        <f t="shared" si="10"/>
        <v>0</v>
      </c>
      <c r="M75" s="47">
        <f t="shared" si="11"/>
        <v>0</v>
      </c>
      <c r="N75" s="47">
        <f t="shared" si="12"/>
        <v>0</v>
      </c>
      <c r="O75" s="47">
        <f t="shared" si="13"/>
        <v>0</v>
      </c>
      <c r="P75" s="48">
        <f t="shared" si="14"/>
        <v>0</v>
      </c>
    </row>
    <row r="76" spans="1:16" ht="33.75" x14ac:dyDescent="0.2">
      <c r="A76" s="38">
        <v>13</v>
      </c>
      <c r="B76" s="39"/>
      <c r="C76" s="94" t="s">
        <v>268</v>
      </c>
      <c r="D76" s="25" t="s">
        <v>70</v>
      </c>
      <c r="E76" s="99">
        <v>6</v>
      </c>
      <c r="F76" s="66"/>
      <c r="G76" s="63"/>
      <c r="H76" s="47">
        <f t="shared" ref="H76" si="15">ROUND(F76*G76,2)</f>
        <v>0</v>
      </c>
      <c r="I76" s="63"/>
      <c r="J76" s="63"/>
      <c r="K76" s="48">
        <f t="shared" si="9"/>
        <v>0</v>
      </c>
      <c r="L76" s="49">
        <f t="shared" si="10"/>
        <v>0</v>
      </c>
      <c r="M76" s="47">
        <f t="shared" si="11"/>
        <v>0</v>
      </c>
      <c r="N76" s="47">
        <f t="shared" si="12"/>
        <v>0</v>
      </c>
      <c r="O76" s="47">
        <f t="shared" si="13"/>
        <v>0</v>
      </c>
      <c r="P76" s="48">
        <f t="shared" si="14"/>
        <v>0</v>
      </c>
    </row>
    <row r="77" spans="1:16" ht="22.5" x14ac:dyDescent="0.2">
      <c r="A77" s="38">
        <v>14</v>
      </c>
      <c r="B77" s="39"/>
      <c r="C77" s="98" t="s">
        <v>269</v>
      </c>
      <c r="D77" s="25" t="s">
        <v>70</v>
      </c>
      <c r="E77" s="99">
        <f>E76</f>
        <v>6</v>
      </c>
      <c r="F77" s="66"/>
      <c r="G77" s="63"/>
      <c r="H77" s="47"/>
      <c r="I77" s="63"/>
      <c r="J77" s="63"/>
      <c r="K77" s="48">
        <f t="shared" si="9"/>
        <v>0</v>
      </c>
      <c r="L77" s="49">
        <f t="shared" si="10"/>
        <v>0</v>
      </c>
      <c r="M77" s="47">
        <f t="shared" si="11"/>
        <v>0</v>
      </c>
      <c r="N77" s="47">
        <f t="shared" si="12"/>
        <v>0</v>
      </c>
      <c r="O77" s="47">
        <f t="shared" si="13"/>
        <v>0</v>
      </c>
      <c r="P77" s="48">
        <f t="shared" si="14"/>
        <v>0</v>
      </c>
    </row>
    <row r="78" spans="1:16" x14ac:dyDescent="0.2">
      <c r="A78" s="38">
        <v>15</v>
      </c>
      <c r="B78" s="39"/>
      <c r="C78" s="98" t="s">
        <v>270</v>
      </c>
      <c r="D78" s="25" t="s">
        <v>235</v>
      </c>
      <c r="E78" s="99">
        <v>90</v>
      </c>
      <c r="F78" s="66"/>
      <c r="G78" s="63"/>
      <c r="H78" s="47"/>
      <c r="I78" s="63"/>
      <c r="J78" s="63"/>
      <c r="K78" s="48">
        <f t="shared" si="9"/>
        <v>0</v>
      </c>
      <c r="L78" s="49">
        <f t="shared" si="10"/>
        <v>0</v>
      </c>
      <c r="M78" s="47">
        <f t="shared" si="11"/>
        <v>0</v>
      </c>
      <c r="N78" s="47">
        <f t="shared" si="12"/>
        <v>0</v>
      </c>
      <c r="O78" s="47">
        <f t="shared" si="13"/>
        <v>0</v>
      </c>
      <c r="P78" s="48">
        <f t="shared" si="14"/>
        <v>0</v>
      </c>
    </row>
    <row r="79" spans="1:16" x14ac:dyDescent="0.2">
      <c r="A79" s="38">
        <v>16</v>
      </c>
      <c r="B79" s="39"/>
      <c r="C79" s="98" t="s">
        <v>271</v>
      </c>
      <c r="D79" s="25" t="s">
        <v>70</v>
      </c>
      <c r="E79" s="99">
        <f>E76</f>
        <v>6</v>
      </c>
      <c r="F79" s="66"/>
      <c r="G79" s="63"/>
      <c r="H79" s="47"/>
      <c r="I79" s="63"/>
      <c r="J79" s="63"/>
      <c r="K79" s="48">
        <f t="shared" si="9"/>
        <v>0</v>
      </c>
      <c r="L79" s="49">
        <f t="shared" si="10"/>
        <v>0</v>
      </c>
      <c r="M79" s="47">
        <f t="shared" si="11"/>
        <v>0</v>
      </c>
      <c r="N79" s="47">
        <f t="shared" si="12"/>
        <v>0</v>
      </c>
      <c r="O79" s="47">
        <f t="shared" si="13"/>
        <v>0</v>
      </c>
      <c r="P79" s="48">
        <f t="shared" si="14"/>
        <v>0</v>
      </c>
    </row>
    <row r="80" spans="1:16" ht="22.5" x14ac:dyDescent="0.2">
      <c r="A80" s="38">
        <v>17</v>
      </c>
      <c r="B80" s="39"/>
      <c r="C80" s="94" t="s">
        <v>272</v>
      </c>
      <c r="D80" s="25" t="s">
        <v>96</v>
      </c>
      <c r="E80" s="99">
        <f>E81</f>
        <v>6</v>
      </c>
      <c r="F80" s="66"/>
      <c r="G80" s="63"/>
      <c r="H80" s="47">
        <f t="shared" ref="H80" si="16">ROUND(F80*G80,2)</f>
        <v>0</v>
      </c>
      <c r="I80" s="63"/>
      <c r="J80" s="63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33.75" x14ac:dyDescent="0.2">
      <c r="A81" s="38">
        <v>18</v>
      </c>
      <c r="B81" s="39"/>
      <c r="C81" s="98" t="s">
        <v>273</v>
      </c>
      <c r="D81" s="25" t="s">
        <v>96</v>
      </c>
      <c r="E81" s="99">
        <v>6</v>
      </c>
      <c r="F81" s="66"/>
      <c r="G81" s="63"/>
      <c r="H81" s="47"/>
      <c r="I81" s="63"/>
      <c r="J81" s="63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x14ac:dyDescent="0.2">
      <c r="A82" s="38">
        <v>19</v>
      </c>
      <c r="B82" s="39"/>
      <c r="C82" s="98" t="s">
        <v>263</v>
      </c>
      <c r="D82" s="25" t="s">
        <v>70</v>
      </c>
      <c r="E82" s="99">
        <f>E80</f>
        <v>6</v>
      </c>
      <c r="F82" s="66"/>
      <c r="G82" s="63"/>
      <c r="H82" s="47"/>
      <c r="I82" s="63"/>
      <c r="J82" s="63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x14ac:dyDescent="0.2">
      <c r="A83" s="38">
        <v>20</v>
      </c>
      <c r="B83" s="39"/>
      <c r="C83" s="98" t="s">
        <v>264</v>
      </c>
      <c r="D83" s="25" t="s">
        <v>96</v>
      </c>
      <c r="E83" s="99">
        <f>E80</f>
        <v>6</v>
      </c>
      <c r="F83" s="66"/>
      <c r="G83" s="63"/>
      <c r="H83" s="47"/>
      <c r="I83" s="63"/>
      <c r="J83" s="63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x14ac:dyDescent="0.2">
      <c r="A84" s="38">
        <v>21</v>
      </c>
      <c r="B84" s="39"/>
      <c r="C84" s="98" t="s">
        <v>265</v>
      </c>
      <c r="D84" s="25" t="s">
        <v>70</v>
      </c>
      <c r="E84" s="99">
        <f>E80</f>
        <v>6</v>
      </c>
      <c r="F84" s="66"/>
      <c r="G84" s="63"/>
      <c r="H84" s="47"/>
      <c r="I84" s="63"/>
      <c r="J84" s="63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x14ac:dyDescent="0.2">
      <c r="A85" s="38">
        <v>22</v>
      </c>
      <c r="B85" s="39"/>
      <c r="C85" s="98" t="s">
        <v>86</v>
      </c>
      <c r="D85" s="25" t="s">
        <v>70</v>
      </c>
      <c r="E85" s="99">
        <f>E80</f>
        <v>6</v>
      </c>
      <c r="F85" s="66"/>
      <c r="G85" s="63"/>
      <c r="H85" s="47"/>
      <c r="I85" s="63"/>
      <c r="J85" s="63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x14ac:dyDescent="0.2">
      <c r="A86" s="95">
        <v>5</v>
      </c>
      <c r="B86" s="96"/>
      <c r="C86" s="97" t="s">
        <v>207</v>
      </c>
      <c r="D86" s="25"/>
      <c r="E86" s="99"/>
      <c r="F86" s="66"/>
      <c r="G86" s="63"/>
      <c r="H86" s="47"/>
      <c r="I86" s="63"/>
      <c r="J86" s="63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ht="45" x14ac:dyDescent="0.2">
      <c r="A87" s="38">
        <v>1</v>
      </c>
      <c r="B87" s="39"/>
      <c r="C87" s="94" t="s">
        <v>274</v>
      </c>
      <c r="D87" s="25" t="s">
        <v>84</v>
      </c>
      <c r="E87" s="99">
        <f>676.3*2</f>
        <v>1352.6</v>
      </c>
      <c r="F87" s="66"/>
      <c r="G87" s="63"/>
      <c r="H87" s="47">
        <f>ROUND(F87*G87,2)</f>
        <v>0</v>
      </c>
      <c r="I87" s="63"/>
      <c r="J87" s="63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x14ac:dyDescent="0.2">
      <c r="A88" s="38">
        <v>2</v>
      </c>
      <c r="B88" s="39"/>
      <c r="C88" s="98" t="s">
        <v>275</v>
      </c>
      <c r="D88" s="25" t="s">
        <v>84</v>
      </c>
      <c r="E88" s="99">
        <f>676.3*1.15</f>
        <v>777.75</v>
      </c>
      <c r="F88" s="66"/>
      <c r="G88" s="63"/>
      <c r="H88" s="47"/>
      <c r="I88" s="63"/>
      <c r="J88" s="63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x14ac:dyDescent="0.2">
      <c r="A89" s="38">
        <v>3</v>
      </c>
      <c r="B89" s="39"/>
      <c r="C89" s="98" t="s">
        <v>276</v>
      </c>
      <c r="D89" s="25" t="s">
        <v>84</v>
      </c>
      <c r="E89" s="99">
        <f>E88</f>
        <v>777.75</v>
      </c>
      <c r="F89" s="66"/>
      <c r="G89" s="63"/>
      <c r="H89" s="47"/>
      <c r="I89" s="63"/>
      <c r="J89" s="63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x14ac:dyDescent="0.2">
      <c r="A90" s="38">
        <v>4</v>
      </c>
      <c r="B90" s="39"/>
      <c r="C90" s="98" t="s">
        <v>86</v>
      </c>
      <c r="D90" s="25" t="s">
        <v>70</v>
      </c>
      <c r="E90" s="99">
        <v>1</v>
      </c>
      <c r="F90" s="66"/>
      <c r="G90" s="63"/>
      <c r="H90" s="47"/>
      <c r="I90" s="63"/>
      <c r="J90" s="63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22.5" x14ac:dyDescent="0.2">
      <c r="A91" s="38">
        <v>5</v>
      </c>
      <c r="B91" s="39"/>
      <c r="C91" s="94" t="s">
        <v>277</v>
      </c>
      <c r="D91" s="25" t="s">
        <v>84</v>
      </c>
      <c r="E91" s="99">
        <v>1789.1</v>
      </c>
      <c r="F91" s="66"/>
      <c r="G91" s="63"/>
      <c r="H91" s="47">
        <f>ROUND(F91*G91,2)</f>
        <v>0</v>
      </c>
      <c r="I91" s="63"/>
      <c r="J91" s="63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x14ac:dyDescent="0.2">
      <c r="A92" s="38">
        <v>6</v>
      </c>
      <c r="B92" s="39"/>
      <c r="C92" s="98" t="s">
        <v>276</v>
      </c>
      <c r="D92" s="25" t="s">
        <v>84</v>
      </c>
      <c r="E92" s="99">
        <f>E91*1.15</f>
        <v>2057.4699999999998</v>
      </c>
      <c r="F92" s="66"/>
      <c r="G92" s="63"/>
      <c r="H92" s="47"/>
      <c r="I92" s="63"/>
      <c r="J92" s="63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12" thickBot="1" x14ac:dyDescent="0.25">
      <c r="A93" s="38">
        <v>7</v>
      </c>
      <c r="B93" s="39"/>
      <c r="C93" s="98" t="s">
        <v>86</v>
      </c>
      <c r="D93" s="25" t="s">
        <v>70</v>
      </c>
      <c r="E93" s="99">
        <v>1</v>
      </c>
      <c r="F93" s="66"/>
      <c r="G93" s="63"/>
      <c r="H93" s="47"/>
      <c r="I93" s="63"/>
      <c r="J93" s="63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12" customHeight="1" thickBot="1" x14ac:dyDescent="0.25">
      <c r="A94" s="156" t="s">
        <v>493</v>
      </c>
      <c r="B94" s="157"/>
      <c r="C94" s="157"/>
      <c r="D94" s="157"/>
      <c r="E94" s="157"/>
      <c r="F94" s="157"/>
      <c r="G94" s="157"/>
      <c r="H94" s="157"/>
      <c r="I94" s="157"/>
      <c r="J94" s="157"/>
      <c r="K94" s="158"/>
      <c r="L94" s="67">
        <f>SUM(L14:L93)</f>
        <v>0</v>
      </c>
      <c r="M94" s="68">
        <f>SUM(M14:M93)</f>
        <v>0</v>
      </c>
      <c r="N94" s="68">
        <f>SUM(N14:N93)</f>
        <v>0</v>
      </c>
      <c r="O94" s="68">
        <f>SUM(O14:O93)</f>
        <v>0</v>
      </c>
      <c r="P94" s="69">
        <f>SUM(P14:P93)</f>
        <v>0</v>
      </c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" t="s">
        <v>14</v>
      </c>
      <c r="B97" s="17"/>
      <c r="C97" s="155">
        <f>'Kops a'!C34:H34</f>
        <v>0</v>
      </c>
      <c r="D97" s="155"/>
      <c r="E97" s="155"/>
      <c r="F97" s="155"/>
      <c r="G97" s="155"/>
      <c r="H97" s="155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03" t="s">
        <v>15</v>
      </c>
      <c r="D98" s="103"/>
      <c r="E98" s="103"/>
      <c r="F98" s="103"/>
      <c r="G98" s="103"/>
      <c r="H98" s="103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86" t="str">
        <f>'Kops a'!A37</f>
        <v>Tāme sastādīta</v>
      </c>
      <c r="B100" s="87"/>
      <c r="C100" s="87"/>
      <c r="D100" s="8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1" t="s">
        <v>37</v>
      </c>
      <c r="B102" s="17"/>
      <c r="C102" s="155">
        <f>'Kops a'!C39:H39</f>
        <v>0</v>
      </c>
      <c r="D102" s="155"/>
      <c r="E102" s="155"/>
      <c r="F102" s="155"/>
      <c r="G102" s="155"/>
      <c r="H102" s="155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103" t="s">
        <v>15</v>
      </c>
      <c r="D103" s="103"/>
      <c r="E103" s="103"/>
      <c r="F103" s="103"/>
      <c r="G103" s="103"/>
      <c r="H103" s="103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86" t="s">
        <v>54</v>
      </c>
      <c r="B105" s="87"/>
      <c r="C105" s="91">
        <f>'Kops a'!C42</f>
        <v>0</v>
      </c>
      <c r="D105" s="50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03:H103"/>
    <mergeCell ref="C4:I4"/>
    <mergeCell ref="F12:K12"/>
    <mergeCell ref="J9:M9"/>
    <mergeCell ref="D8:L8"/>
    <mergeCell ref="A94:K94"/>
    <mergeCell ref="C97:H97"/>
    <mergeCell ref="C98:H98"/>
    <mergeCell ref="C102:H102"/>
  </mergeCells>
  <conditionalFormatting sqref="I14:J93 A14:G93">
    <cfRule type="cellIs" dxfId="95" priority="33" operator="equal">
      <formula>0</formula>
    </cfRule>
  </conditionalFormatting>
  <conditionalFormatting sqref="N9:O9 K14:P93 H14:H93">
    <cfRule type="cellIs" dxfId="94" priority="32" operator="equal">
      <formula>0</formula>
    </cfRule>
  </conditionalFormatting>
  <conditionalFormatting sqref="C2:I2">
    <cfRule type="cellIs" dxfId="93" priority="29" operator="equal">
      <formula>0</formula>
    </cfRule>
  </conditionalFormatting>
  <conditionalFormatting sqref="O10">
    <cfRule type="cellIs" dxfId="92" priority="28" operator="equal">
      <formula>"20__. gada __. _________"</formula>
    </cfRule>
  </conditionalFormatting>
  <conditionalFormatting sqref="L94:P94">
    <cfRule type="cellIs" dxfId="91" priority="22" operator="equal">
      <formula>0</formula>
    </cfRule>
  </conditionalFormatting>
  <conditionalFormatting sqref="C4:I4">
    <cfRule type="cellIs" dxfId="90" priority="21" operator="equal">
      <formula>0</formula>
    </cfRule>
  </conditionalFormatting>
  <conditionalFormatting sqref="D5:L8">
    <cfRule type="cellIs" dxfId="89" priority="18" operator="equal">
      <formula>0</formula>
    </cfRule>
  </conditionalFormatting>
  <conditionalFormatting sqref="C102:H102">
    <cfRule type="cellIs" dxfId="88" priority="11" operator="equal">
      <formula>0</formula>
    </cfRule>
  </conditionalFormatting>
  <conditionalFormatting sqref="P10">
    <cfRule type="cellIs" dxfId="87" priority="14" operator="equal">
      <formula>"20__. gada __. _________"</formula>
    </cfRule>
  </conditionalFormatting>
  <conditionalFormatting sqref="C97:H97">
    <cfRule type="cellIs" dxfId="86" priority="10" operator="equal">
      <formula>0</formula>
    </cfRule>
  </conditionalFormatting>
  <conditionalFormatting sqref="C102:H102 C105 C97:H97">
    <cfRule type="cellIs" dxfId="85" priority="9" operator="equal">
      <formula>0</formula>
    </cfRule>
  </conditionalFormatting>
  <conditionalFormatting sqref="D1">
    <cfRule type="cellIs" dxfId="84" priority="8" operator="equal">
      <formula>0</formula>
    </cfRule>
  </conditionalFormatting>
  <conditionalFormatting sqref="A9">
    <cfRule type="containsText" dxfId="83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94:K94">
    <cfRule type="containsText" dxfId="82" priority="1" operator="containsText" text="Tiešās izmaksas kopā, t. sk. darba devēja sociālais nodoklis __.__% ">
      <formula>NOT(ISERROR(SEARCH("Tiešās izmaksas kopā, t. sk. darba devēja sociālais nodoklis __.__% ",A94)))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7EA987-A541-4A14-8BBA-80430C8D8797}">
            <xm:f>NOT(ISERROR(SEARCH("Tāme sastādīta ____. gada ___. ______________",A100)))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containsText" priority="12" operator="containsText" id="{ACDA78AF-73B6-4D16-9157-A1B6B42F0CA3}">
            <xm:f>NOT(ISERROR(SEARCH("Sertifikāta Nr. _________________________________",A105)))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topLeftCell="A7" workbookViewId="0">
      <selection activeCell="I19" sqref="I1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5" style="1" customWidth="1"/>
    <col min="13" max="13" width="4.140625" style="1" customWidth="1"/>
    <col min="14" max="14" width="3.5703125" style="1" customWidth="1"/>
    <col min="15" max="15" width="4.5703125" style="1" customWidth="1"/>
    <col min="16" max="16" width="5.1406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287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P27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8">
        <v>1</v>
      </c>
      <c r="B15" s="39"/>
      <c r="C15" s="94" t="s">
        <v>278</v>
      </c>
      <c r="D15" s="25" t="s">
        <v>61</v>
      </c>
      <c r="E15" s="99">
        <v>253.86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26" si="1">SUM(H15:J15)</f>
        <v>0</v>
      </c>
      <c r="L15" s="49">
        <f t="shared" ref="L15:L26" si="2">ROUND(E15*F15,2)</f>
        <v>0</v>
      </c>
      <c r="M15" s="47">
        <f t="shared" ref="M15:M26" si="3">ROUND(H15*E15,2)</f>
        <v>0</v>
      </c>
      <c r="N15" s="47">
        <f t="shared" ref="N15:N26" si="4">ROUND(I15*E15,2)</f>
        <v>0</v>
      </c>
      <c r="O15" s="47">
        <f t="shared" ref="O15:O26" si="5">ROUND(J15*E15,2)</f>
        <v>0</v>
      </c>
      <c r="P15" s="48">
        <f t="shared" ref="P15:P26" si="6">SUM(M15:O15)</f>
        <v>0</v>
      </c>
    </row>
    <row r="16" spans="1:16" x14ac:dyDescent="0.2">
      <c r="A16" s="38">
        <v>2</v>
      </c>
      <c r="B16" s="39"/>
      <c r="C16" s="94" t="s">
        <v>279</v>
      </c>
      <c r="D16" s="25" t="s">
        <v>61</v>
      </c>
      <c r="E16" s="99">
        <v>1553.56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280</v>
      </c>
      <c r="D17" s="25"/>
      <c r="E17" s="99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2.5" x14ac:dyDescent="0.2">
      <c r="A18" s="38">
        <v>1</v>
      </c>
      <c r="B18" s="39"/>
      <c r="C18" s="94" t="s">
        <v>281</v>
      </c>
      <c r="D18" s="25" t="s">
        <v>61</v>
      </c>
      <c r="E18" s="99">
        <f>E16</f>
        <v>1553.56</v>
      </c>
      <c r="F18" s="66"/>
      <c r="G18" s="63"/>
      <c r="H18" s="47">
        <f t="shared" ref="H18:H26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2</v>
      </c>
      <c r="B19" s="39"/>
      <c r="C19" s="98" t="s">
        <v>282</v>
      </c>
      <c r="D19" s="25" t="s">
        <v>68</v>
      </c>
      <c r="E19" s="99">
        <f>E18*3.5</f>
        <v>5437.46</v>
      </c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3</v>
      </c>
      <c r="B20" s="39"/>
      <c r="C20" s="98" t="s">
        <v>283</v>
      </c>
      <c r="D20" s="25" t="s">
        <v>68</v>
      </c>
      <c r="E20" s="99">
        <f>E18*1.1</f>
        <v>1708.92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8" t="s">
        <v>86</v>
      </c>
      <c r="D21" s="25" t="s">
        <v>70</v>
      </c>
      <c r="E21" s="99">
        <v>1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2.5" x14ac:dyDescent="0.2">
      <c r="A22" s="38">
        <v>5</v>
      </c>
      <c r="B22" s="39"/>
      <c r="C22" s="98" t="s">
        <v>247</v>
      </c>
      <c r="D22" s="25" t="s">
        <v>77</v>
      </c>
      <c r="E22" s="99">
        <f>E18*0.25</f>
        <v>388.39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8">
        <v>6</v>
      </c>
      <c r="B23" s="39"/>
      <c r="C23" s="98" t="s">
        <v>248</v>
      </c>
      <c r="D23" s="25" t="s">
        <v>77</v>
      </c>
      <c r="E23" s="99">
        <f>E18*0.35</f>
        <v>543.75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2.5" x14ac:dyDescent="0.2">
      <c r="A24" s="38">
        <v>7</v>
      </c>
      <c r="B24" s="39"/>
      <c r="C24" s="94" t="s">
        <v>284</v>
      </c>
      <c r="D24" s="25" t="s">
        <v>70</v>
      </c>
      <c r="E24" s="99">
        <v>6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8</v>
      </c>
      <c r="B25" s="39"/>
      <c r="C25" s="94" t="s">
        <v>285</v>
      </c>
      <c r="D25" s="25" t="s">
        <v>70</v>
      </c>
      <c r="E25" s="99">
        <v>6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4.5" thickBot="1" x14ac:dyDescent="0.25">
      <c r="A26" s="38">
        <v>9</v>
      </c>
      <c r="B26" s="39"/>
      <c r="C26" s="94" t="s">
        <v>286</v>
      </c>
      <c r="D26" s="25" t="s">
        <v>61</v>
      </c>
      <c r="E26" s="99">
        <v>374.4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2" customHeight="1" thickBot="1" x14ac:dyDescent="0.25">
      <c r="A27" s="156" t="s">
        <v>493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67">
        <f>SUM(L14:L26)</f>
        <v>0</v>
      </c>
      <c r="M27" s="68">
        <f>SUM(M14:M26)</f>
        <v>0</v>
      </c>
      <c r="N27" s="68">
        <f>SUM(N14:N26)</f>
        <v>0</v>
      </c>
      <c r="O27" s="68">
        <f>SUM(O14:O26)</f>
        <v>0</v>
      </c>
      <c r="P27" s="69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55">
        <f>'Kops a'!C34:H34</f>
        <v>0</v>
      </c>
      <c r="D30" s="155"/>
      <c r="E30" s="155"/>
      <c r="F30" s="155"/>
      <c r="G30" s="155"/>
      <c r="H30" s="155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03" t="s">
        <v>15</v>
      </c>
      <c r="D31" s="103"/>
      <c r="E31" s="103"/>
      <c r="F31" s="103"/>
      <c r="G31" s="103"/>
      <c r="H31" s="103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6" t="str">
        <f>'Kops a'!A37</f>
        <v>Tāme sastādīta</v>
      </c>
      <c r="B33" s="87"/>
      <c r="C33" s="87"/>
      <c r="D33" s="8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55">
        <f>'Kops a'!C39:H39</f>
        <v>0</v>
      </c>
      <c r="D35" s="155"/>
      <c r="E35" s="155"/>
      <c r="F35" s="155"/>
      <c r="G35" s="155"/>
      <c r="H35" s="155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03" t="s">
        <v>15</v>
      </c>
      <c r="D36" s="103"/>
      <c r="E36" s="103"/>
      <c r="F36" s="103"/>
      <c r="G36" s="103"/>
      <c r="H36" s="103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6" t="s">
        <v>54</v>
      </c>
      <c r="B38" s="87"/>
      <c r="C38" s="91">
        <f>'Kops a'!C42</f>
        <v>0</v>
      </c>
      <c r="D38" s="50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79" priority="33" operator="equal">
      <formula>0</formula>
    </cfRule>
  </conditionalFormatting>
  <conditionalFormatting sqref="N9:O9 K14:P26 H14:H26">
    <cfRule type="cellIs" dxfId="78" priority="32" operator="equal">
      <formula>0</formula>
    </cfRule>
  </conditionalFormatting>
  <conditionalFormatting sqref="C2:I2">
    <cfRule type="cellIs" dxfId="77" priority="29" operator="equal">
      <formula>0</formula>
    </cfRule>
  </conditionalFormatting>
  <conditionalFormatting sqref="O10">
    <cfRule type="cellIs" dxfId="76" priority="28" operator="equal">
      <formula>"20__. gada __. _________"</formula>
    </cfRule>
  </conditionalFormatting>
  <conditionalFormatting sqref="L27:P27">
    <cfRule type="cellIs" dxfId="75" priority="22" operator="equal">
      <formula>0</formula>
    </cfRule>
  </conditionalFormatting>
  <conditionalFormatting sqref="C4:I4">
    <cfRule type="cellIs" dxfId="74" priority="21" operator="equal">
      <formula>0</formula>
    </cfRule>
  </conditionalFormatting>
  <conditionalFormatting sqref="D5:L8">
    <cfRule type="cellIs" dxfId="73" priority="17" operator="equal">
      <formula>0</formula>
    </cfRule>
  </conditionalFormatting>
  <conditionalFormatting sqref="C35:H35">
    <cfRule type="cellIs" dxfId="72" priority="10" operator="equal">
      <formula>0</formula>
    </cfRule>
  </conditionalFormatting>
  <conditionalFormatting sqref="P10">
    <cfRule type="cellIs" dxfId="71" priority="13" operator="equal">
      <formula>"20__. gada __. _________"</formula>
    </cfRule>
  </conditionalFormatting>
  <conditionalFormatting sqref="C30:H30">
    <cfRule type="cellIs" dxfId="70" priority="9" operator="equal">
      <formula>0</formula>
    </cfRule>
  </conditionalFormatting>
  <conditionalFormatting sqref="C35:H35 C38 C30:H30">
    <cfRule type="cellIs" dxfId="69" priority="8" operator="equal">
      <formula>0</formula>
    </cfRule>
  </conditionalFormatting>
  <conditionalFormatting sqref="D1">
    <cfRule type="cellIs" dxfId="68" priority="7" operator="equal">
      <formula>0</formula>
    </cfRule>
  </conditionalFormatting>
  <conditionalFormatting sqref="A9">
    <cfRule type="containsText" dxfId="67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66" priority="1" operator="containsText" text="Tiešās izmaksas kopā, t. sk. darba devēja sociālais nodoklis __.__% ">
      <formula>NOT(ISERROR(SEARCH("Tiešās izmaksas kopā, t. sk. darba devēja sociālais nodoklis __.__% ",A27)))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1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43"/>
  <sheetViews>
    <sheetView topLeftCell="A7" workbookViewId="0">
      <selection activeCell="I15" sqref="I15:J3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3" width="5.42578125" style="1" customWidth="1"/>
    <col min="14" max="14" width="5.85546875" style="1" customWidth="1"/>
    <col min="15" max="15" width="4.42578125" style="1" customWidth="1"/>
    <col min="16" max="16" width="4.57031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0" t="s">
        <v>300</v>
      </c>
      <c r="D2" s="160"/>
      <c r="E2" s="160"/>
      <c r="F2" s="160"/>
      <c r="G2" s="160"/>
      <c r="H2" s="160"/>
      <c r="I2" s="160"/>
      <c r="J2" s="29"/>
    </row>
    <row r="3" spans="1:16" x14ac:dyDescent="0.2">
      <c r="A3" s="30"/>
      <c r="B3" s="30"/>
      <c r="C3" s="150" t="s">
        <v>17</v>
      </c>
      <c r="D3" s="150"/>
      <c r="E3" s="150"/>
      <c r="F3" s="150"/>
      <c r="G3" s="150"/>
      <c r="H3" s="150"/>
      <c r="I3" s="150"/>
      <c r="J3" s="30"/>
    </row>
    <row r="4" spans="1:16" x14ac:dyDescent="0.2">
      <c r="A4" s="30"/>
      <c r="B4" s="30"/>
      <c r="C4" s="161" t="s">
        <v>52</v>
      </c>
      <c r="D4" s="161"/>
      <c r="E4" s="161"/>
      <c r="F4" s="161"/>
      <c r="G4" s="161"/>
      <c r="H4" s="161"/>
      <c r="I4" s="161"/>
      <c r="J4" s="30"/>
    </row>
    <row r="5" spans="1:16" x14ac:dyDescent="0.2">
      <c r="A5" s="23"/>
      <c r="B5" s="23"/>
      <c r="C5" s="27" t="s">
        <v>5</v>
      </c>
      <c r="D5" s="173" t="str">
        <f>'Kops a'!D6</f>
        <v>Daudzdzīvokļu dzīvojamās mājas vienkāršotas fasādes atjaunošana</v>
      </c>
      <c r="E5" s="173"/>
      <c r="F5" s="173"/>
      <c r="G5" s="173"/>
      <c r="H5" s="173"/>
      <c r="I5" s="173"/>
      <c r="J5" s="173"/>
      <c r="K5" s="173"/>
      <c r="L5" s="17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3" t="str">
        <f>'Kops a'!D7</f>
        <v>Daudzdzīvokļu dzīvojamās mājas, Pulkveža Oskara Kalpaka ielā 35, Jelgavā vienkāršotas fasādes atjaunošana</v>
      </c>
      <c r="E6" s="173"/>
      <c r="F6" s="173"/>
      <c r="G6" s="173"/>
      <c r="H6" s="173"/>
      <c r="I6" s="173"/>
      <c r="J6" s="173"/>
      <c r="K6" s="173"/>
      <c r="L6" s="17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3" t="str">
        <f>'Kops a'!D8</f>
        <v>Pulkveža Oskara Kalpaka iela 35, Jelgava</v>
      </c>
      <c r="E7" s="173"/>
      <c r="F7" s="173"/>
      <c r="G7" s="173"/>
      <c r="H7" s="173"/>
      <c r="I7" s="173"/>
      <c r="J7" s="173"/>
      <c r="K7" s="173"/>
      <c r="L7" s="17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3">
        <f>'Kops a'!D9</f>
        <v>0</v>
      </c>
      <c r="E8" s="173"/>
      <c r="F8" s="173"/>
      <c r="G8" s="173"/>
      <c r="H8" s="173"/>
      <c r="I8" s="173"/>
      <c r="J8" s="173"/>
      <c r="K8" s="173"/>
      <c r="L8" s="173"/>
      <c r="M8" s="17"/>
      <c r="N8" s="17"/>
      <c r="O8" s="17"/>
      <c r="P8" s="17"/>
    </row>
    <row r="9" spans="1:16" ht="11.25" customHeight="1" x14ac:dyDescent="0.2">
      <c r="A9" s="159" t="s">
        <v>492</v>
      </c>
      <c r="B9" s="159"/>
      <c r="C9" s="159"/>
      <c r="D9" s="159"/>
      <c r="E9" s="159"/>
      <c r="F9" s="159"/>
      <c r="G9" s="159"/>
      <c r="H9" s="159"/>
      <c r="I9" s="159"/>
      <c r="J9" s="165" t="s">
        <v>39</v>
      </c>
      <c r="K9" s="165"/>
      <c r="L9" s="165"/>
      <c r="M9" s="165"/>
      <c r="N9" s="172">
        <f>P31</f>
        <v>0</v>
      </c>
      <c r="O9" s="17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A37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8" t="s">
        <v>23</v>
      </c>
      <c r="B12" s="167" t="s">
        <v>40</v>
      </c>
      <c r="C12" s="163" t="s">
        <v>41</v>
      </c>
      <c r="D12" s="170" t="s">
        <v>42</v>
      </c>
      <c r="E12" s="153" t="s">
        <v>43</v>
      </c>
      <c r="F12" s="162" t="s">
        <v>44</v>
      </c>
      <c r="G12" s="163"/>
      <c r="H12" s="163"/>
      <c r="I12" s="163"/>
      <c r="J12" s="163"/>
      <c r="K12" s="164"/>
      <c r="L12" s="162" t="s">
        <v>45</v>
      </c>
      <c r="M12" s="163"/>
      <c r="N12" s="163"/>
      <c r="O12" s="163"/>
      <c r="P12" s="164"/>
    </row>
    <row r="13" spans="1:16" ht="126.75" customHeight="1" thickBot="1" x14ac:dyDescent="0.25">
      <c r="A13" s="166"/>
      <c r="B13" s="168"/>
      <c r="C13" s="169"/>
      <c r="D13" s="171"/>
      <c r="E13" s="15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8">
        <v>1</v>
      </c>
      <c r="B15" s="39"/>
      <c r="C15" s="94" t="s">
        <v>288</v>
      </c>
      <c r="D15" s="25" t="s">
        <v>61</v>
      </c>
      <c r="E15" s="99">
        <v>175.31</v>
      </c>
      <c r="F15" s="66"/>
      <c r="G15" s="63"/>
      <c r="H15" s="47">
        <f t="shared" ref="H15" si="0">ROUND(F15*G15,2)</f>
        <v>0</v>
      </c>
      <c r="I15" s="63"/>
      <c r="J15" s="63"/>
      <c r="K15" s="48">
        <f t="shared" ref="K15:K30" si="1">SUM(H15:J15)</f>
        <v>0</v>
      </c>
      <c r="L15" s="49">
        <f t="shared" ref="L15:L30" si="2">ROUND(E15*F15,2)</f>
        <v>0</v>
      </c>
      <c r="M15" s="47">
        <f t="shared" ref="M15:M30" si="3">ROUND(H15*E15,2)</f>
        <v>0</v>
      </c>
      <c r="N15" s="47">
        <f t="shared" ref="N15:N30" si="4">ROUND(I15*E15,2)</f>
        <v>0</v>
      </c>
      <c r="O15" s="47">
        <f t="shared" ref="O15:O30" si="5">ROUND(J15*E15,2)</f>
        <v>0</v>
      </c>
      <c r="P15" s="48">
        <f t="shared" ref="P15:P30" si="6">SUM(M15:O15)</f>
        <v>0</v>
      </c>
    </row>
    <row r="16" spans="1:16" x14ac:dyDescent="0.2">
      <c r="A16" s="95">
        <v>2</v>
      </c>
      <c r="B16" s="96"/>
      <c r="C16" s="97" t="s">
        <v>289</v>
      </c>
      <c r="D16" s="25"/>
      <c r="E16" s="99"/>
      <c r="F16" s="66"/>
      <c r="G16" s="63"/>
      <c r="H16" s="47"/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2.5" x14ac:dyDescent="0.2">
      <c r="A17" s="38">
        <v>1</v>
      </c>
      <c r="B17" s="39"/>
      <c r="C17" s="94" t="s">
        <v>290</v>
      </c>
      <c r="D17" s="25" t="s">
        <v>96</v>
      </c>
      <c r="E17" s="99">
        <v>180</v>
      </c>
      <c r="F17" s="66"/>
      <c r="G17" s="63"/>
      <c r="H17" s="47">
        <f t="shared" ref="H17:H30" si="7">ROUND(F17*G17,2)</f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2</v>
      </c>
      <c r="B18" s="39"/>
      <c r="C18" s="94" t="s">
        <v>291</v>
      </c>
      <c r="D18" s="25" t="s">
        <v>102</v>
      </c>
      <c r="E18" s="99">
        <v>13.4</v>
      </c>
      <c r="F18" s="66"/>
      <c r="G18" s="63"/>
      <c r="H18" s="47">
        <f t="shared" si="7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3</v>
      </c>
      <c r="B19" s="39"/>
      <c r="C19" s="98" t="s">
        <v>292</v>
      </c>
      <c r="D19" s="25" t="s">
        <v>96</v>
      </c>
      <c r="E19" s="99">
        <f>E18*400*1.05</f>
        <v>5628</v>
      </c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4</v>
      </c>
      <c r="B20" s="39"/>
      <c r="C20" s="98" t="s">
        <v>293</v>
      </c>
      <c r="D20" s="25" t="s">
        <v>102</v>
      </c>
      <c r="E20" s="99">
        <f>E18*0.12</f>
        <v>1.61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5</v>
      </c>
      <c r="B21" s="39"/>
      <c r="C21" s="98" t="s">
        <v>86</v>
      </c>
      <c r="D21" s="25" t="s">
        <v>90</v>
      </c>
      <c r="E21" s="99">
        <v>1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6</v>
      </c>
      <c r="B22" s="39"/>
      <c r="C22" s="94" t="s">
        <v>294</v>
      </c>
      <c r="D22" s="25" t="s">
        <v>61</v>
      </c>
      <c r="E22" s="99">
        <v>111.66</v>
      </c>
      <c r="F22" s="66"/>
      <c r="G22" s="63"/>
      <c r="H22" s="47">
        <f>ROUND(F22*G22,2)</f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7</v>
      </c>
      <c r="B23" s="39"/>
      <c r="C23" s="98" t="s">
        <v>295</v>
      </c>
      <c r="D23" s="25" t="s">
        <v>61</v>
      </c>
      <c r="E23" s="99">
        <f>E22*1.15</f>
        <v>128.41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8</v>
      </c>
      <c r="B24" s="39"/>
      <c r="C24" s="98" t="s">
        <v>296</v>
      </c>
      <c r="D24" s="25" t="s">
        <v>68</v>
      </c>
      <c r="E24" s="99">
        <f>E22*14*1.5</f>
        <v>2344.86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9</v>
      </c>
      <c r="B25" s="39"/>
      <c r="C25" s="98" t="s">
        <v>86</v>
      </c>
      <c r="D25" s="25" t="s">
        <v>90</v>
      </c>
      <c r="E25" s="99">
        <v>1</v>
      </c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2.5" x14ac:dyDescent="0.2">
      <c r="A26" s="38">
        <v>10</v>
      </c>
      <c r="B26" s="39"/>
      <c r="C26" s="94" t="s">
        <v>297</v>
      </c>
      <c r="D26" s="25" t="s">
        <v>61</v>
      </c>
      <c r="E26" s="99">
        <f>E22</f>
        <v>111.66</v>
      </c>
      <c r="F26" s="66"/>
      <c r="G26" s="63"/>
      <c r="H26" s="47">
        <f t="shared" ref="H26" si="8">ROUND(F26*G26,2)</f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2.5" x14ac:dyDescent="0.2">
      <c r="A27" s="38">
        <v>11</v>
      </c>
      <c r="B27" s="39"/>
      <c r="C27" s="98" t="s">
        <v>153</v>
      </c>
      <c r="D27" s="25" t="s">
        <v>77</v>
      </c>
      <c r="E27" s="99">
        <f>E26*0.45*1.2</f>
        <v>60.3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12</v>
      </c>
      <c r="B28" s="39"/>
      <c r="C28" s="98" t="s">
        <v>74</v>
      </c>
      <c r="D28" s="25" t="s">
        <v>70</v>
      </c>
      <c r="E28" s="99">
        <v>1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2.5" x14ac:dyDescent="0.2">
      <c r="A29" s="38">
        <v>13</v>
      </c>
      <c r="B29" s="39"/>
      <c r="C29" s="94" t="s">
        <v>298</v>
      </c>
      <c r="D29" s="25" t="s">
        <v>90</v>
      </c>
      <c r="E29" s="99">
        <v>18</v>
      </c>
      <c r="F29" s="66"/>
      <c r="G29" s="63"/>
      <c r="H29" s="47">
        <f t="shared" ref="H29" si="9">ROUND(F29*G29,2)</f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34.5" thickBot="1" x14ac:dyDescent="0.25">
      <c r="A30" s="38">
        <v>14</v>
      </c>
      <c r="B30" s="39"/>
      <c r="C30" s="94" t="s">
        <v>299</v>
      </c>
      <c r="D30" s="25" t="s">
        <v>96</v>
      </c>
      <c r="E30" s="99">
        <v>270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2" customHeight="1" thickBot="1" x14ac:dyDescent="0.25">
      <c r="A31" s="156" t="s">
        <v>493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67">
        <f>SUM(L14:L30)</f>
        <v>0</v>
      </c>
      <c r="M31" s="68">
        <f>SUM(M14:M30)</f>
        <v>0</v>
      </c>
      <c r="N31" s="68">
        <f>SUM(N14:N30)</f>
        <v>0</v>
      </c>
      <c r="O31" s="68">
        <f>SUM(O14:O30)</f>
        <v>0</v>
      </c>
      <c r="P31" s="69">
        <f>SUM(P14:P30)</f>
        <v>0</v>
      </c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14</v>
      </c>
      <c r="B34" s="17"/>
      <c r="C34" s="155">
        <f>'Kops a'!C34:H34</f>
        <v>0</v>
      </c>
      <c r="D34" s="155"/>
      <c r="E34" s="155"/>
      <c r="F34" s="155"/>
      <c r="G34" s="155"/>
      <c r="H34" s="155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03" t="s">
        <v>15</v>
      </c>
      <c r="D35" s="103"/>
      <c r="E35" s="103"/>
      <c r="F35" s="103"/>
      <c r="G35" s="103"/>
      <c r="H35" s="103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6" t="str">
        <f>'Kops a'!A37</f>
        <v>Tāme sastādīta</v>
      </c>
      <c r="B37" s="87"/>
      <c r="C37" s="87"/>
      <c r="D37" s="8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" t="s">
        <v>37</v>
      </c>
      <c r="B39" s="17"/>
      <c r="C39" s="155">
        <f>'Kops a'!C39:H39</f>
        <v>0</v>
      </c>
      <c r="D39" s="155"/>
      <c r="E39" s="155"/>
      <c r="F39" s="155"/>
      <c r="G39" s="155"/>
      <c r="H39" s="155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03" t="s">
        <v>15</v>
      </c>
      <c r="D40" s="103"/>
      <c r="E40" s="103"/>
      <c r="F40" s="103"/>
      <c r="G40" s="103"/>
      <c r="H40" s="103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86" t="s">
        <v>54</v>
      </c>
      <c r="B42" s="87"/>
      <c r="C42" s="91">
        <f>'Kops a'!C42</f>
        <v>0</v>
      </c>
      <c r="D42" s="50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0:H40"/>
    <mergeCell ref="C4:I4"/>
    <mergeCell ref="F12:K12"/>
    <mergeCell ref="J9:M9"/>
    <mergeCell ref="D8:L8"/>
    <mergeCell ref="A31:K31"/>
    <mergeCell ref="C34:H34"/>
    <mergeCell ref="C35:H35"/>
    <mergeCell ref="C39:H39"/>
  </mergeCells>
  <conditionalFormatting sqref="I14:J30 A14:G30">
    <cfRule type="cellIs" dxfId="63" priority="33" operator="equal">
      <formula>0</formula>
    </cfRule>
  </conditionalFormatting>
  <conditionalFormatting sqref="N9:O9 K14:P30 H14:H30">
    <cfRule type="cellIs" dxfId="62" priority="32" operator="equal">
      <formula>0</formula>
    </cfRule>
  </conditionalFormatting>
  <conditionalFormatting sqref="C2:I2">
    <cfRule type="cellIs" dxfId="61" priority="29" operator="equal">
      <formula>0</formula>
    </cfRule>
  </conditionalFormatting>
  <conditionalFormatting sqref="O10">
    <cfRule type="cellIs" dxfId="60" priority="28" operator="equal">
      <formula>"20__. gada __. _________"</formula>
    </cfRule>
  </conditionalFormatting>
  <conditionalFormatting sqref="L31:P31">
    <cfRule type="cellIs" dxfId="59" priority="22" operator="equal">
      <formula>0</formula>
    </cfRule>
  </conditionalFormatting>
  <conditionalFormatting sqref="C4:I4">
    <cfRule type="cellIs" dxfId="58" priority="21" operator="equal">
      <formula>0</formula>
    </cfRule>
  </conditionalFormatting>
  <conditionalFormatting sqref="D5:L8">
    <cfRule type="cellIs" dxfId="57" priority="17" operator="equal">
      <formula>0</formula>
    </cfRule>
  </conditionalFormatting>
  <conditionalFormatting sqref="C39:H39">
    <cfRule type="cellIs" dxfId="56" priority="10" operator="equal">
      <formula>0</formula>
    </cfRule>
  </conditionalFormatting>
  <conditionalFormatting sqref="P10">
    <cfRule type="cellIs" dxfId="55" priority="13" operator="equal">
      <formula>"20__. gada __. _________"</formula>
    </cfRule>
  </conditionalFormatting>
  <conditionalFormatting sqref="C34:H34">
    <cfRule type="cellIs" dxfId="54" priority="9" operator="equal">
      <formula>0</formula>
    </cfRule>
  </conditionalFormatting>
  <conditionalFormatting sqref="C39:H39 C42 C34:H34">
    <cfRule type="cellIs" dxfId="53" priority="8" operator="equal">
      <formula>0</formula>
    </cfRule>
  </conditionalFormatting>
  <conditionalFormatting sqref="D1">
    <cfRule type="cellIs" dxfId="52" priority="7" operator="equal">
      <formula>0</formula>
    </cfRule>
  </conditionalFormatting>
  <conditionalFormatting sqref="A9">
    <cfRule type="containsText" dxfId="51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1:K31">
    <cfRule type="containsText" dxfId="50" priority="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36249DFF-DD18-40B1-AB61-D280DA74812E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11" operator="containsText" id="{708D048F-4463-4EB3-AF79-B8653AFFB42B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2021-04-12T07:32:34Z</cp:lastPrinted>
  <dcterms:created xsi:type="dcterms:W3CDTF">2019-03-11T11:42:22Z</dcterms:created>
  <dcterms:modified xsi:type="dcterms:W3CDTF">2021-04-12T07:32:37Z</dcterms:modified>
</cp:coreProperties>
</file>