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arozas 24\Iepirkums\"/>
    </mc:Choice>
  </mc:AlternateContent>
  <xr:revisionPtr revIDLastSave="0" documentId="13_ncr:1_{02897B9B-83E4-4655-AF11-F8AB2880A260}" xr6:coauthVersionLast="46" xr6:coauthVersionMax="46" xr10:uidLastSave="{00000000-0000-0000-0000-000000000000}"/>
  <bookViews>
    <workbookView xWindow="-108" yWindow="-108" windowWidth="23256" windowHeight="12576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0" l="1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5" i="10"/>
  <c r="J15" i="10" s="1"/>
  <c r="H34" i="9"/>
  <c r="H32" i="9"/>
  <c r="H31" i="9"/>
  <c r="H30" i="9"/>
  <c r="H29" i="9"/>
  <c r="H28" i="9"/>
  <c r="H27" i="9"/>
  <c r="H25" i="9"/>
  <c r="H24" i="9"/>
  <c r="H23" i="9"/>
  <c r="H22" i="9"/>
  <c r="H21" i="9"/>
  <c r="H20" i="9"/>
  <c r="H19" i="9"/>
  <c r="H18" i="9"/>
  <c r="H17" i="9"/>
  <c r="H15" i="9"/>
  <c r="H26" i="8"/>
  <c r="H23" i="8"/>
  <c r="E24" i="8"/>
  <c r="H19" i="8"/>
  <c r="E19" i="8"/>
  <c r="E21" i="8" s="1"/>
  <c r="H18" i="8"/>
  <c r="H17" i="8"/>
  <c r="H15" i="8"/>
  <c r="J15" i="8" s="1"/>
  <c r="H26" i="7"/>
  <c r="H25" i="7"/>
  <c r="H24" i="7"/>
  <c r="H18" i="7"/>
  <c r="H16" i="7"/>
  <c r="H15" i="7"/>
  <c r="E18" i="7"/>
  <c r="E92" i="6"/>
  <c r="H91" i="6"/>
  <c r="H87" i="6"/>
  <c r="H80" i="6"/>
  <c r="E80" i="6"/>
  <c r="H74" i="6"/>
  <c r="E74" i="6"/>
  <c r="E79" i="6" s="1"/>
  <c r="H68" i="6"/>
  <c r="E68" i="6"/>
  <c r="E71" i="6" s="1"/>
  <c r="E67" i="6"/>
  <c r="E65" i="6"/>
  <c r="H64" i="6"/>
  <c r="H58" i="6"/>
  <c r="E58" i="6"/>
  <c r="E63" i="6" s="1"/>
  <c r="E56" i="6"/>
  <c r="E55" i="6"/>
  <c r="E53" i="6"/>
  <c r="E51" i="6"/>
  <c r="E52" i="6" s="1"/>
  <c r="H50" i="6"/>
  <c r="E48" i="6"/>
  <c r="H47" i="6"/>
  <c r="H43" i="6"/>
  <c r="E43" i="6"/>
  <c r="H39" i="6"/>
  <c r="E39" i="6"/>
  <c r="E37" i="6"/>
  <c r="E36" i="6"/>
  <c r="E34" i="6"/>
  <c r="E32" i="6"/>
  <c r="E33" i="6" s="1"/>
  <c r="H31" i="6"/>
  <c r="E29" i="6"/>
  <c r="H28" i="6"/>
  <c r="H24" i="6"/>
  <c r="H22" i="6"/>
  <c r="H21" i="6"/>
  <c r="H20" i="6"/>
  <c r="H19" i="6"/>
  <c r="H18" i="6"/>
  <c r="H17" i="6"/>
  <c r="H16" i="6"/>
  <c r="H15" i="6"/>
  <c r="H127" i="5"/>
  <c r="E125" i="5"/>
  <c r="H124" i="5"/>
  <c r="H123" i="5"/>
  <c r="H122" i="5"/>
  <c r="H120" i="5"/>
  <c r="H117" i="5"/>
  <c r="H114" i="5"/>
  <c r="H108" i="5"/>
  <c r="E114" i="5"/>
  <c r="H105" i="5"/>
  <c r="H102" i="5"/>
  <c r="E103" i="5"/>
  <c r="H99" i="5"/>
  <c r="H98" i="5"/>
  <c r="H97" i="5"/>
  <c r="E98" i="5"/>
  <c r="E95" i="5"/>
  <c r="E94" i="5"/>
  <c r="H93" i="5"/>
  <c r="E92" i="5"/>
  <c r="H91" i="5"/>
  <c r="H89" i="5"/>
  <c r="E90" i="5"/>
  <c r="H87" i="5"/>
  <c r="E88" i="5"/>
  <c r="H85" i="5"/>
  <c r="E86" i="5"/>
  <c r="H81" i="5"/>
  <c r="E81" i="5"/>
  <c r="E79" i="5"/>
  <c r="H78" i="5"/>
  <c r="H72" i="5"/>
  <c r="E72" i="5"/>
  <c r="E77" i="5" s="1"/>
  <c r="E70" i="5"/>
  <c r="E69" i="5"/>
  <c r="H68" i="5"/>
  <c r="H64" i="5"/>
  <c r="H61" i="5"/>
  <c r="H55" i="5"/>
  <c r="E55" i="5"/>
  <c r="E61" i="5" s="1"/>
  <c r="E53" i="5"/>
  <c r="E52" i="5"/>
  <c r="H51" i="5"/>
  <c r="H50" i="5"/>
  <c r="E58" i="5"/>
  <c r="H46" i="5"/>
  <c r="H43" i="5"/>
  <c r="H38" i="5"/>
  <c r="E43" i="5"/>
  <c r="E46" i="5" s="1"/>
  <c r="H34" i="5"/>
  <c r="H33" i="5"/>
  <c r="E34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E64" i="4"/>
  <c r="H78" i="4"/>
  <c r="H76" i="4"/>
  <c r="H74" i="4"/>
  <c r="E72" i="4"/>
  <c r="H71" i="4"/>
  <c r="H67" i="4"/>
  <c r="H63" i="4"/>
  <c r="E67" i="4"/>
  <c r="H59" i="4"/>
  <c r="H55" i="4"/>
  <c r="E59" i="4"/>
  <c r="H53" i="4"/>
  <c r="E51" i="4"/>
  <c r="H50" i="4"/>
  <c r="H47" i="4"/>
  <c r="E48" i="4"/>
  <c r="H44" i="4"/>
  <c r="E42" i="4"/>
  <c r="H41" i="4"/>
  <c r="E44" i="4"/>
  <c r="E46" i="4" s="1"/>
  <c r="E39" i="4"/>
  <c r="H38" i="4"/>
  <c r="H37" i="4"/>
  <c r="E34" i="4"/>
  <c r="H33" i="4"/>
  <c r="H30" i="4"/>
  <c r="E31" i="4"/>
  <c r="H27" i="4"/>
  <c r="E28" i="4"/>
  <c r="H24" i="4"/>
  <c r="E25" i="4"/>
  <c r="H21" i="4"/>
  <c r="E22" i="4"/>
  <c r="H19" i="4"/>
  <c r="H18" i="4"/>
  <c r="H17" i="4"/>
  <c r="E74" i="4"/>
  <c r="E75" i="4" s="1"/>
  <c r="H16" i="4"/>
  <c r="H15" i="4"/>
  <c r="E18" i="3"/>
  <c r="E23" i="3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E44" i="3"/>
  <c r="E45" i="3" s="1"/>
  <c r="E40" i="3"/>
  <c r="E34" i="3"/>
  <c r="H15" i="3"/>
  <c r="E20" i="8" l="1"/>
  <c r="E23" i="7"/>
  <c r="E19" i="7"/>
  <c r="E22" i="7"/>
  <c r="E20" i="7"/>
  <c r="E61" i="6"/>
  <c r="E77" i="6"/>
  <c r="E84" i="6"/>
  <c r="E60" i="6"/>
  <c r="E62" i="6"/>
  <c r="E76" i="6"/>
  <c r="E70" i="6"/>
  <c r="E78" i="6"/>
  <c r="E83" i="6"/>
  <c r="E72" i="6"/>
  <c r="E85" i="6"/>
  <c r="E73" i="6"/>
  <c r="E82" i="6"/>
  <c r="E40" i="5"/>
  <c r="E42" i="5"/>
  <c r="E82" i="5"/>
  <c r="E100" i="5"/>
  <c r="E39" i="5"/>
  <c r="E57" i="5"/>
  <c r="E60" i="5"/>
  <c r="E56" i="5"/>
  <c r="E47" i="5"/>
  <c r="E117" i="5"/>
  <c r="E115" i="5"/>
  <c r="E36" i="5"/>
  <c r="E62" i="5"/>
  <c r="E64" i="5"/>
  <c r="E109" i="5"/>
  <c r="E111" i="5"/>
  <c r="E113" i="5"/>
  <c r="E35" i="5"/>
  <c r="E44" i="5"/>
  <c r="E73" i="5"/>
  <c r="E75" i="5"/>
  <c r="E56" i="4"/>
  <c r="E61" i="4"/>
  <c r="E60" i="4"/>
  <c r="E69" i="4"/>
  <c r="E68" i="4"/>
  <c r="E45" i="4"/>
  <c r="E57" i="4"/>
  <c r="E65" i="4"/>
  <c r="E76" i="4"/>
  <c r="E77" i="4" s="1"/>
  <c r="E37" i="3"/>
  <c r="E26" i="3"/>
  <c r="E24" i="3"/>
  <c r="E20" i="3"/>
  <c r="E22" i="3"/>
  <c r="E19" i="3"/>
  <c r="C139" i="5"/>
  <c r="C136" i="5"/>
  <c r="C131" i="5"/>
  <c r="C105" i="6"/>
  <c r="C102" i="6"/>
  <c r="C97" i="6"/>
  <c r="C38" i="7"/>
  <c r="C35" i="7"/>
  <c r="C30" i="7"/>
  <c r="C38" i="8"/>
  <c r="C35" i="8"/>
  <c r="C30" i="8"/>
  <c r="C46" i="9"/>
  <c r="C43" i="9"/>
  <c r="C38" i="9"/>
  <c r="C105" i="10"/>
  <c r="C102" i="10"/>
  <c r="C97" i="10"/>
  <c r="C92" i="4"/>
  <c r="C89" i="4"/>
  <c r="C84" i="4"/>
  <c r="C57" i="3"/>
  <c r="C54" i="3"/>
  <c r="C49" i="3"/>
  <c r="A35" i="2"/>
  <c r="A134" i="5" s="1"/>
  <c r="P10" i="5" s="1"/>
  <c r="E120" i="5" l="1"/>
  <c r="E118" i="5"/>
  <c r="E65" i="5"/>
  <c r="E27" i="3"/>
  <c r="A52" i="3"/>
  <c r="P10" i="3" s="1"/>
  <c r="A100" i="10"/>
  <c r="P10" i="10" s="1"/>
  <c r="A33" i="8"/>
  <c r="P10" i="8" s="1"/>
  <c r="A100" i="6"/>
  <c r="P10" i="6" s="1"/>
  <c r="A87" i="4"/>
  <c r="P10" i="4" s="1"/>
  <c r="A41" i="9"/>
  <c r="P10" i="9" s="1"/>
  <c r="A33" i="7"/>
  <c r="P10" i="7" s="1"/>
  <c r="D9" i="2"/>
  <c r="D8" i="2"/>
  <c r="D7" i="2"/>
  <c r="D6" i="2"/>
  <c r="D7" i="10" l="1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L26" i="6"/>
  <c r="L30" i="6"/>
  <c r="L48" i="6"/>
  <c r="L52" i="6"/>
  <c r="L74" i="6"/>
  <c r="L78" i="6"/>
  <c r="L82" i="6"/>
  <c r="N15" i="4"/>
  <c r="N17" i="4"/>
  <c r="N18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N51" i="4"/>
  <c r="N52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75" i="4"/>
  <c r="N77" i="4"/>
  <c r="N78" i="4"/>
  <c r="N79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3" i="5"/>
  <c r="N34" i="5"/>
  <c r="N35" i="5"/>
  <c r="N37" i="5"/>
  <c r="N38" i="5"/>
  <c r="N39" i="5"/>
  <c r="N41" i="5"/>
  <c r="N42" i="5"/>
  <c r="N43" i="5"/>
  <c r="N45" i="5"/>
  <c r="N46" i="5"/>
  <c r="N47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9" i="5"/>
  <c r="N70" i="5"/>
  <c r="N71" i="5"/>
  <c r="N73" i="5"/>
  <c r="N74" i="5"/>
  <c r="N75" i="5"/>
  <c r="N77" i="5"/>
  <c r="N78" i="5"/>
  <c r="N79" i="5"/>
  <c r="N81" i="5"/>
  <c r="N82" i="5"/>
  <c r="N83" i="5"/>
  <c r="N84" i="5"/>
  <c r="N85" i="5"/>
  <c r="N87" i="5"/>
  <c r="N88" i="5"/>
  <c r="N89" i="5"/>
  <c r="N91" i="5"/>
  <c r="N92" i="5"/>
  <c r="N93" i="5"/>
  <c r="N95" i="5"/>
  <c r="N97" i="5"/>
  <c r="N98" i="5"/>
  <c r="N99" i="5"/>
  <c r="N101" i="5"/>
  <c r="N102" i="5"/>
  <c r="N103" i="5"/>
  <c r="N105" i="5"/>
  <c r="N106" i="5"/>
  <c r="N107" i="5"/>
  <c r="N109" i="5"/>
  <c r="N110" i="5"/>
  <c r="N111" i="5"/>
  <c r="N113" i="5"/>
  <c r="N114" i="5"/>
  <c r="N115" i="5"/>
  <c r="N117" i="5"/>
  <c r="N118" i="5"/>
  <c r="N119" i="5"/>
  <c r="N121" i="5"/>
  <c r="N123" i="5"/>
  <c r="N124" i="5"/>
  <c r="N125" i="5"/>
  <c r="N127" i="5"/>
  <c r="N14" i="4"/>
  <c r="C22" i="2"/>
  <c r="C21" i="2"/>
  <c r="C20" i="2"/>
  <c r="C19" i="2"/>
  <c r="C18" i="2"/>
  <c r="C17" i="2"/>
  <c r="C16" i="2"/>
  <c r="C15" i="2"/>
  <c r="L127" i="5"/>
  <c r="N126" i="5"/>
  <c r="L126" i="5"/>
  <c r="M126" i="5"/>
  <c r="L125" i="5"/>
  <c r="L124" i="5"/>
  <c r="L123" i="5"/>
  <c r="N122" i="5"/>
  <c r="L122" i="5"/>
  <c r="L121" i="5"/>
  <c r="N120" i="5"/>
  <c r="L120" i="5"/>
  <c r="M120" i="5"/>
  <c r="L119" i="5"/>
  <c r="L118" i="5"/>
  <c r="L117" i="5"/>
  <c r="N116" i="5"/>
  <c r="L116" i="5"/>
  <c r="L115" i="5"/>
  <c r="O115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N104" i="5"/>
  <c r="L104" i="5"/>
  <c r="M104" i="5"/>
  <c r="L103" i="5"/>
  <c r="L102" i="5"/>
  <c r="L101" i="5"/>
  <c r="N100" i="5"/>
  <c r="L100" i="5"/>
  <c r="O100" i="5"/>
  <c r="L99" i="5"/>
  <c r="L98" i="5"/>
  <c r="L97" i="5"/>
  <c r="N96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N86" i="5"/>
  <c r="L86" i="5"/>
  <c r="L85" i="5"/>
  <c r="L84" i="5"/>
  <c r="O84" i="5"/>
  <c r="L83" i="5"/>
  <c r="L82" i="5"/>
  <c r="O82" i="5"/>
  <c r="L81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N66" i="5"/>
  <c r="L66" i="5"/>
  <c r="M66" i="5"/>
  <c r="L65" i="5"/>
  <c r="L64" i="5"/>
  <c r="O64" i="5"/>
  <c r="L63" i="5"/>
  <c r="N62" i="5"/>
  <c r="L62" i="5"/>
  <c r="M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N48" i="5"/>
  <c r="L48" i="5"/>
  <c r="M48" i="5"/>
  <c r="L47" i="5"/>
  <c r="L46" i="5"/>
  <c r="O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N30" i="5"/>
  <c r="L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N80" i="4"/>
  <c r="L80" i="4"/>
  <c r="L79" i="4"/>
  <c r="L78" i="4"/>
  <c r="L77" i="4"/>
  <c r="M77" i="4"/>
  <c r="N76" i="4"/>
  <c r="L76" i="4"/>
  <c r="L75" i="4"/>
  <c r="L74" i="4"/>
  <c r="L73" i="4"/>
  <c r="N72" i="4"/>
  <c r="L72" i="4"/>
  <c r="O72" i="4"/>
  <c r="L71" i="4"/>
  <c r="L70" i="4"/>
  <c r="L69" i="4"/>
  <c r="N68" i="4"/>
  <c r="L68" i="4"/>
  <c r="L67" i="4"/>
  <c r="L66" i="4"/>
  <c r="L65" i="4"/>
  <c r="N64" i="4"/>
  <c r="L64" i="4"/>
  <c r="L63" i="4"/>
  <c r="L62" i="4"/>
  <c r="L61" i="4"/>
  <c r="M61" i="4"/>
  <c r="N60" i="4"/>
  <c r="L60" i="4"/>
  <c r="L59" i="4"/>
  <c r="L58" i="4"/>
  <c r="L57" i="4"/>
  <c r="N56" i="4"/>
  <c r="L56" i="4"/>
  <c r="L55" i="4"/>
  <c r="L54" i="4"/>
  <c r="L53" i="4"/>
  <c r="L52" i="4"/>
  <c r="L51" i="4"/>
  <c r="N50" i="4"/>
  <c r="L50" i="4"/>
  <c r="L49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L20" i="4"/>
  <c r="M20" i="4"/>
  <c r="L19" i="4"/>
  <c r="L18" i="4"/>
  <c r="M18" i="4"/>
  <c r="L17" i="4"/>
  <c r="M17" i="4"/>
  <c r="N16" i="4"/>
  <c r="L16" i="4"/>
  <c r="L15" i="4"/>
  <c r="L14" i="4"/>
  <c r="O14" i="4"/>
  <c r="L26" i="8" l="1"/>
  <c r="L92" i="10"/>
  <c r="L90" i="10"/>
  <c r="L86" i="10"/>
  <c r="L82" i="10"/>
  <c r="L78" i="10"/>
  <c r="L74" i="10"/>
  <c r="L70" i="10"/>
  <c r="L66" i="10"/>
  <c r="L62" i="10"/>
  <c r="L58" i="10"/>
  <c r="L54" i="10"/>
  <c r="L50" i="10"/>
  <c r="L46" i="10"/>
  <c r="L42" i="10"/>
  <c r="L38" i="10"/>
  <c r="L34" i="10"/>
  <c r="L30" i="10"/>
  <c r="L26" i="10"/>
  <c r="N89" i="10"/>
  <c r="N19" i="10"/>
  <c r="O92" i="10"/>
  <c r="O86" i="10"/>
  <c r="O78" i="10"/>
  <c r="O70" i="10"/>
  <c r="O38" i="10"/>
  <c r="O54" i="10"/>
  <c r="O30" i="6"/>
  <c r="O30" i="10"/>
  <c r="O46" i="10"/>
  <c r="O62" i="10"/>
  <c r="O58" i="6"/>
  <c r="O26" i="8"/>
  <c r="O92" i="6"/>
  <c r="O88" i="6"/>
  <c r="O56" i="6"/>
  <c r="O52" i="6"/>
  <c r="O40" i="6"/>
  <c r="O34" i="6"/>
  <c r="L22" i="10"/>
  <c r="L18" i="10"/>
  <c r="L20" i="9"/>
  <c r="L16" i="9"/>
  <c r="L22" i="8"/>
  <c r="L18" i="8"/>
  <c r="L20" i="7"/>
  <c r="L20" i="6"/>
  <c r="L16" i="6"/>
  <c r="N92" i="10"/>
  <c r="N90" i="10"/>
  <c r="N86" i="10"/>
  <c r="N82" i="10"/>
  <c r="N78" i="10"/>
  <c r="N74" i="10"/>
  <c r="N70" i="10"/>
  <c r="N66" i="10"/>
  <c r="N62" i="10"/>
  <c r="N58" i="10"/>
  <c r="N54" i="10"/>
  <c r="N50" i="10"/>
  <c r="N46" i="10"/>
  <c r="N42" i="10"/>
  <c r="N38" i="10"/>
  <c r="N34" i="10"/>
  <c r="N30" i="10"/>
  <c r="N26" i="10"/>
  <c r="N26" i="8"/>
  <c r="N78" i="6"/>
  <c r="P78" i="6" s="1"/>
  <c r="N74" i="6"/>
  <c r="N70" i="6"/>
  <c r="N66" i="6"/>
  <c r="N48" i="6"/>
  <c r="N44" i="6"/>
  <c r="N14" i="8"/>
  <c r="M16" i="9"/>
  <c r="O18" i="8"/>
  <c r="O20" i="9"/>
  <c r="O22" i="8"/>
  <c r="N22" i="10"/>
  <c r="N18" i="10"/>
  <c r="N20" i="9"/>
  <c r="N16" i="9"/>
  <c r="N22" i="8"/>
  <c r="N18" i="8"/>
  <c r="N20" i="7"/>
  <c r="N20" i="6"/>
  <c r="N16" i="6"/>
  <c r="L88" i="10"/>
  <c r="L84" i="10"/>
  <c r="L80" i="10"/>
  <c r="L76" i="10"/>
  <c r="L72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L28" i="9"/>
  <c r="N17" i="10"/>
  <c r="L75" i="10"/>
  <c r="L59" i="10"/>
  <c r="L43" i="10"/>
  <c r="L34" i="9"/>
  <c r="N82" i="6"/>
  <c r="L70" i="6"/>
  <c r="L66" i="6"/>
  <c r="N52" i="6"/>
  <c r="L44" i="6"/>
  <c r="N30" i="6"/>
  <c r="N26" i="6"/>
  <c r="K22" i="7"/>
  <c r="N92" i="6"/>
  <c r="L92" i="6"/>
  <c r="N88" i="6"/>
  <c r="L88" i="6"/>
  <c r="N62" i="6"/>
  <c r="L62" i="6"/>
  <c r="N58" i="6"/>
  <c r="L58" i="6"/>
  <c r="N56" i="6"/>
  <c r="L56" i="6"/>
  <c r="N40" i="6"/>
  <c r="L40" i="6"/>
  <c r="N34" i="6"/>
  <c r="L34" i="6"/>
  <c r="O44" i="6"/>
  <c r="O48" i="6"/>
  <c r="K72" i="4"/>
  <c r="N30" i="9"/>
  <c r="L30" i="9"/>
  <c r="N26" i="9"/>
  <c r="L26" i="9"/>
  <c r="L24" i="9"/>
  <c r="N24" i="9"/>
  <c r="L93" i="10"/>
  <c r="M30" i="9"/>
  <c r="M24" i="9"/>
  <c r="K80" i="6"/>
  <c r="L20" i="10"/>
  <c r="L16" i="10"/>
  <c r="N22" i="9"/>
  <c r="L18" i="9"/>
  <c r="L24" i="7"/>
  <c r="N24" i="7"/>
  <c r="L87" i="10"/>
  <c r="K87" i="10"/>
  <c r="L83" i="10"/>
  <c r="L71" i="10"/>
  <c r="L67" i="10"/>
  <c r="L55" i="10"/>
  <c r="K55" i="10"/>
  <c r="L51" i="10"/>
  <c r="M51" i="10"/>
  <c r="L39" i="10"/>
  <c r="L35" i="10"/>
  <c r="M35" i="10"/>
  <c r="L23" i="10"/>
  <c r="L19" i="10"/>
  <c r="L31" i="10"/>
  <c r="L63" i="10"/>
  <c r="L47" i="10"/>
  <c r="L79" i="10"/>
  <c r="K18" i="7"/>
  <c r="N81" i="10"/>
  <c r="N73" i="10"/>
  <c r="N65" i="10"/>
  <c r="N57" i="10"/>
  <c r="N49" i="10"/>
  <c r="N41" i="10"/>
  <c r="N33" i="10"/>
  <c r="N25" i="10"/>
  <c r="K15" i="10"/>
  <c r="K29" i="10"/>
  <c r="K37" i="10"/>
  <c r="K45" i="10"/>
  <c r="K53" i="10"/>
  <c r="K61" i="10"/>
  <c r="K69" i="10"/>
  <c r="K77" i="10"/>
  <c r="K85" i="10"/>
  <c r="K26" i="7"/>
  <c r="L85" i="10"/>
  <c r="L77" i="10"/>
  <c r="L69" i="10"/>
  <c r="L61" i="10"/>
  <c r="L53" i="10"/>
  <c r="L45" i="10"/>
  <c r="L37" i="10"/>
  <c r="L29" i="10"/>
  <c r="L21" i="10"/>
  <c r="L15" i="10"/>
  <c r="M22" i="4"/>
  <c r="M42" i="4"/>
  <c r="O42" i="4"/>
  <c r="O51" i="4"/>
  <c r="M15" i="4"/>
  <c r="O15" i="4"/>
  <c r="O23" i="4"/>
  <c r="M25" i="4"/>
  <c r="O25" i="4"/>
  <c r="M34" i="4"/>
  <c r="O34" i="4"/>
  <c r="O44" i="4"/>
  <c r="M53" i="4"/>
  <c r="O53" i="4"/>
  <c r="M59" i="4"/>
  <c r="O59" i="4"/>
  <c r="M68" i="4"/>
  <c r="O68" i="4"/>
  <c r="P68" i="4" s="1"/>
  <c r="O73" i="4"/>
  <c r="M76" i="4"/>
  <c r="O76" i="4"/>
  <c r="M19" i="4"/>
  <c r="O19" i="4"/>
  <c r="O20" i="4"/>
  <c r="O28" i="4"/>
  <c r="M29" i="4"/>
  <c r="O29" i="4"/>
  <c r="M30" i="4"/>
  <c r="O30" i="4"/>
  <c r="O31" i="4"/>
  <c r="P31" i="4" s="1"/>
  <c r="O39" i="4"/>
  <c r="O40" i="4"/>
  <c r="M44" i="4"/>
  <c r="O47" i="4"/>
  <c r="O48" i="4"/>
  <c r="M49" i="4"/>
  <c r="O49" i="4"/>
  <c r="M50" i="4"/>
  <c r="O54" i="4"/>
  <c r="M55" i="4"/>
  <c r="O55" i="4"/>
  <c r="M56" i="4"/>
  <c r="O62" i="4"/>
  <c r="M63" i="4"/>
  <c r="O63" i="4"/>
  <c r="M64" i="4"/>
  <c r="O70" i="4"/>
  <c r="M71" i="4"/>
  <c r="O71" i="4"/>
  <c r="O78" i="4"/>
  <c r="P78" i="4" s="1"/>
  <c r="M79" i="4"/>
  <c r="O79" i="4"/>
  <c r="M80" i="4"/>
  <c r="O80" i="4"/>
  <c r="O23" i="5"/>
  <c r="M25" i="5"/>
  <c r="O25" i="5"/>
  <c r="O26" i="5"/>
  <c r="P26" i="5" s="1"/>
  <c r="O37" i="5"/>
  <c r="M39" i="5"/>
  <c r="O39" i="5"/>
  <c r="O40" i="5"/>
  <c r="P40" i="5" s="1"/>
  <c r="O51" i="5"/>
  <c r="M53" i="5"/>
  <c r="O53" i="5"/>
  <c r="O54" i="5"/>
  <c r="P54" i="5" s="1"/>
  <c r="M67" i="5"/>
  <c r="O67" i="5"/>
  <c r="O68" i="5"/>
  <c r="P68" i="5" s="1"/>
  <c r="O81" i="5"/>
  <c r="M83" i="5"/>
  <c r="O83" i="5"/>
  <c r="O94" i="5"/>
  <c r="P94" i="5" s="1"/>
  <c r="O104" i="5"/>
  <c r="P104" i="5" s="1"/>
  <c r="O113" i="5"/>
  <c r="M114" i="5"/>
  <c r="O127" i="5"/>
  <c r="O27" i="5"/>
  <c r="M29" i="5"/>
  <c r="P29" i="5" s="1"/>
  <c r="O29" i="5"/>
  <c r="O30" i="5"/>
  <c r="O41" i="5"/>
  <c r="M43" i="5"/>
  <c r="O43" i="5"/>
  <c r="O44" i="5"/>
  <c r="O55" i="5"/>
  <c r="M57" i="5"/>
  <c r="O57" i="5"/>
  <c r="O58" i="5"/>
  <c r="O69" i="5"/>
  <c r="M71" i="5"/>
  <c r="O71" i="5"/>
  <c r="O72" i="5"/>
  <c r="M85" i="5"/>
  <c r="P85" i="5" s="1"/>
  <c r="O85" i="5"/>
  <c r="O86" i="5"/>
  <c r="O95" i="5"/>
  <c r="O105" i="5"/>
  <c r="M107" i="5"/>
  <c r="O107" i="5"/>
  <c r="O108" i="5"/>
  <c r="O116" i="5"/>
  <c r="P116" i="5" s="1"/>
  <c r="M121" i="5"/>
  <c r="O121" i="5"/>
  <c r="O122" i="5"/>
  <c r="M21" i="4"/>
  <c r="O21" i="4"/>
  <c r="M41" i="4"/>
  <c r="O41" i="4"/>
  <c r="O57" i="4"/>
  <c r="P57" i="4" s="1"/>
  <c r="M16" i="4"/>
  <c r="O16" i="4"/>
  <c r="O24" i="4"/>
  <c r="O35" i="4"/>
  <c r="O43" i="4"/>
  <c r="O52" i="4"/>
  <c r="M60" i="4"/>
  <c r="O60" i="4"/>
  <c r="P60" i="4" s="1"/>
  <c r="M67" i="4"/>
  <c r="O67" i="4"/>
  <c r="M75" i="4"/>
  <c r="O75" i="4"/>
  <c r="O15" i="5"/>
  <c r="M17" i="5"/>
  <c r="O17" i="5"/>
  <c r="P17" i="5" s="1"/>
  <c r="O18" i="5"/>
  <c r="P18" i="5" s="1"/>
  <c r="O31" i="5"/>
  <c r="O32" i="5"/>
  <c r="O45" i="5"/>
  <c r="M47" i="5"/>
  <c r="O47" i="5"/>
  <c r="O48" i="5"/>
  <c r="O59" i="5"/>
  <c r="M61" i="5"/>
  <c r="O61" i="5"/>
  <c r="O62" i="5"/>
  <c r="O73" i="5"/>
  <c r="M75" i="5"/>
  <c r="O75" i="5"/>
  <c r="O76" i="5"/>
  <c r="O87" i="5"/>
  <c r="M89" i="5"/>
  <c r="P89" i="5" s="1"/>
  <c r="O89" i="5"/>
  <c r="O90" i="5"/>
  <c r="O96" i="5"/>
  <c r="O97" i="5"/>
  <c r="M98" i="5"/>
  <c r="O98" i="5"/>
  <c r="M99" i="5"/>
  <c r="O99" i="5"/>
  <c r="P99" i="5" s="1"/>
  <c r="O109" i="5"/>
  <c r="M110" i="5"/>
  <c r="O110" i="5"/>
  <c r="P110" i="5" s="1"/>
  <c r="O117" i="5"/>
  <c r="M118" i="5"/>
  <c r="O118" i="5"/>
  <c r="O123" i="5"/>
  <c r="M124" i="5"/>
  <c r="P124" i="5" s="1"/>
  <c r="O124" i="5"/>
  <c r="O32" i="4"/>
  <c r="M65" i="4"/>
  <c r="O65" i="4"/>
  <c r="P65" i="4" s="1"/>
  <c r="O17" i="4"/>
  <c r="P17" i="4" s="1"/>
  <c r="M26" i="4"/>
  <c r="O26" i="4"/>
  <c r="M33" i="4"/>
  <c r="O33" i="4"/>
  <c r="O36" i="4"/>
  <c r="P36" i="4" s="1"/>
  <c r="O58" i="4"/>
  <c r="O66" i="4"/>
  <c r="O74" i="4"/>
  <c r="O18" i="4"/>
  <c r="O27" i="4"/>
  <c r="M32" i="4"/>
  <c r="M37" i="4"/>
  <c r="O37" i="4"/>
  <c r="P37" i="4" s="1"/>
  <c r="M38" i="4"/>
  <c r="M45" i="4"/>
  <c r="O45" i="4"/>
  <c r="M46" i="4"/>
  <c r="M51" i="4"/>
  <c r="M57" i="4"/>
  <c r="O61" i="4"/>
  <c r="M69" i="4"/>
  <c r="M72" i="4"/>
  <c r="O77" i="4"/>
  <c r="P77" i="4" s="1"/>
  <c r="O19" i="5"/>
  <c r="M21" i="5"/>
  <c r="O21" i="5"/>
  <c r="O22" i="5"/>
  <c r="P22" i="5" s="1"/>
  <c r="M30" i="5"/>
  <c r="O33" i="5"/>
  <c r="M35" i="5"/>
  <c r="O35" i="5"/>
  <c r="P35" i="5" s="1"/>
  <c r="O36" i="5"/>
  <c r="M44" i="5"/>
  <c r="P44" i="5" s="1"/>
  <c r="M49" i="5"/>
  <c r="O49" i="5"/>
  <c r="P49" i="5" s="1"/>
  <c r="O50" i="5"/>
  <c r="P50" i="5" s="1"/>
  <c r="M58" i="5"/>
  <c r="O63" i="5"/>
  <c r="M65" i="5"/>
  <c r="O65" i="5"/>
  <c r="O66" i="5"/>
  <c r="M72" i="5"/>
  <c r="O77" i="5"/>
  <c r="M79" i="5"/>
  <c r="O79" i="5"/>
  <c r="O80" i="5"/>
  <c r="M86" i="5"/>
  <c r="O91" i="5"/>
  <c r="M92" i="5"/>
  <c r="O92" i="5"/>
  <c r="O101" i="5"/>
  <c r="M102" i="5"/>
  <c r="O102" i="5"/>
  <c r="M103" i="5"/>
  <c r="O103" i="5"/>
  <c r="P103" i="5" s="1"/>
  <c r="M108" i="5"/>
  <c r="O112" i="5"/>
  <c r="M116" i="5"/>
  <c r="M119" i="5"/>
  <c r="O119" i="5"/>
  <c r="P119" i="5" s="1"/>
  <c r="O120" i="5"/>
  <c r="M122" i="5"/>
  <c r="M125" i="5"/>
  <c r="O125" i="5"/>
  <c r="O126" i="5"/>
  <c r="M91" i="10"/>
  <c r="M27" i="10"/>
  <c r="O27" i="10"/>
  <c r="K47" i="10"/>
  <c r="K79" i="10"/>
  <c r="M18" i="10"/>
  <c r="K21" i="10"/>
  <c r="M26" i="10"/>
  <c r="K26" i="10"/>
  <c r="M34" i="10"/>
  <c r="O34" i="10"/>
  <c r="M42" i="10"/>
  <c r="M50" i="10"/>
  <c r="M58" i="10"/>
  <c r="M66" i="10"/>
  <c r="M74" i="10"/>
  <c r="M82" i="10"/>
  <c r="O16" i="9"/>
  <c r="P16" i="9" s="1"/>
  <c r="K31" i="9"/>
  <c r="K16" i="7"/>
  <c r="M31" i="10"/>
  <c r="M39" i="10"/>
  <c r="M47" i="10"/>
  <c r="M55" i="10"/>
  <c r="M63" i="10"/>
  <c r="M71" i="10"/>
  <c r="M79" i="10"/>
  <c r="M87" i="10"/>
  <c r="M90" i="10"/>
  <c r="K32" i="9"/>
  <c r="K19" i="8"/>
  <c r="K38" i="6"/>
  <c r="K54" i="6"/>
  <c r="M62" i="6"/>
  <c r="M66" i="6"/>
  <c r="O74" i="6"/>
  <c r="O78" i="6"/>
  <c r="K90" i="6"/>
  <c r="K19" i="9"/>
  <c r="M16" i="6"/>
  <c r="K16" i="6"/>
  <c r="K18" i="6"/>
  <c r="O31" i="6"/>
  <c r="O45" i="6"/>
  <c r="K50" i="6"/>
  <c r="M70" i="6"/>
  <c r="O70" i="6"/>
  <c r="O75" i="6"/>
  <c r="O82" i="6"/>
  <c r="P82" i="6" s="1"/>
  <c r="O24" i="9"/>
  <c r="M26" i="9"/>
  <c r="O30" i="9"/>
  <c r="K46" i="6"/>
  <c r="K64" i="6"/>
  <c r="K67" i="6"/>
  <c r="M74" i="6"/>
  <c r="P74" i="6" s="1"/>
  <c r="K76" i="6"/>
  <c r="M78" i="6"/>
  <c r="K87" i="6"/>
  <c r="K91" i="6"/>
  <c r="K28" i="6"/>
  <c r="K42" i="6"/>
  <c r="K53" i="6"/>
  <c r="K68" i="6"/>
  <c r="M82" i="6"/>
  <c r="K84" i="6"/>
  <c r="N93" i="10"/>
  <c r="N91" i="10"/>
  <c r="L91" i="10"/>
  <c r="N87" i="10"/>
  <c r="O83" i="10"/>
  <c r="N83" i="10"/>
  <c r="N79" i="10"/>
  <c r="N75" i="10"/>
  <c r="N71" i="10"/>
  <c r="N67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L33" i="9"/>
  <c r="N33" i="9"/>
  <c r="M31" i="9"/>
  <c r="L31" i="9"/>
  <c r="N31" i="9"/>
  <c r="L27" i="9"/>
  <c r="N27" i="9"/>
  <c r="N25" i="9"/>
  <c r="L25" i="9"/>
  <c r="L21" i="9"/>
  <c r="N21" i="9"/>
  <c r="N17" i="9"/>
  <c r="M17" i="9"/>
  <c r="L17" i="9"/>
  <c r="L15" i="9"/>
  <c r="N15" i="9"/>
  <c r="N23" i="8"/>
  <c r="L23" i="8"/>
  <c r="N19" i="8"/>
  <c r="L19" i="8"/>
  <c r="L25" i="7"/>
  <c r="N25" i="7"/>
  <c r="O25" i="7"/>
  <c r="O21" i="7"/>
  <c r="N21" i="7"/>
  <c r="L21" i="7"/>
  <c r="O17" i="7"/>
  <c r="N17" i="7"/>
  <c r="L17" i="7"/>
  <c r="O15" i="7"/>
  <c r="N15" i="7"/>
  <c r="L15" i="7"/>
  <c r="L93" i="6"/>
  <c r="O93" i="6"/>
  <c r="N93" i="6"/>
  <c r="N89" i="6"/>
  <c r="L89" i="6"/>
  <c r="N83" i="6"/>
  <c r="L83" i="6"/>
  <c r="O79" i="6"/>
  <c r="N79" i="6"/>
  <c r="L79" i="6"/>
  <c r="N75" i="6"/>
  <c r="L75" i="6"/>
  <c r="M71" i="6"/>
  <c r="N71" i="6"/>
  <c r="L71" i="6"/>
  <c r="L67" i="6"/>
  <c r="O67" i="6"/>
  <c r="N67" i="6"/>
  <c r="L63" i="6"/>
  <c r="O63" i="6"/>
  <c r="N63" i="6"/>
  <c r="O59" i="6"/>
  <c r="N59" i="6"/>
  <c r="L59" i="6"/>
  <c r="M53" i="6"/>
  <c r="L53" i="6"/>
  <c r="N53" i="6"/>
  <c r="L49" i="6"/>
  <c r="N49" i="6"/>
  <c r="M49" i="6"/>
  <c r="N45" i="6"/>
  <c r="M45" i="6"/>
  <c r="L45" i="6"/>
  <c r="N41" i="6"/>
  <c r="M41" i="6"/>
  <c r="L41" i="6"/>
  <c r="L35" i="6"/>
  <c r="N35" i="6"/>
  <c r="M35" i="6"/>
  <c r="N31" i="6"/>
  <c r="M31" i="6"/>
  <c r="L31" i="6"/>
  <c r="N27" i="6"/>
  <c r="M27" i="6"/>
  <c r="L27" i="6"/>
  <c r="N23" i="6"/>
  <c r="M23" i="6"/>
  <c r="L23" i="6"/>
  <c r="L21" i="6"/>
  <c r="N21" i="6"/>
  <c r="M21" i="6"/>
  <c r="L17" i="6"/>
  <c r="N17" i="6"/>
  <c r="M43" i="10"/>
  <c r="M59" i="10"/>
  <c r="M83" i="10"/>
  <c r="M23" i="8"/>
  <c r="M17" i="7"/>
  <c r="M19" i="8"/>
  <c r="M21" i="7"/>
  <c r="M67" i="6"/>
  <c r="M59" i="6"/>
  <c r="L14" i="8"/>
  <c r="M14" i="8"/>
  <c r="K22" i="6"/>
  <c r="K24" i="6"/>
  <c r="K14" i="4"/>
  <c r="K14" i="9"/>
  <c r="O23" i="10"/>
  <c r="O24" i="7"/>
  <c r="O20" i="7"/>
  <c r="O23" i="6"/>
  <c r="O21" i="6"/>
  <c r="O17" i="6"/>
  <c r="O14" i="9"/>
  <c r="O14" i="5"/>
  <c r="P14" i="5" s="1"/>
  <c r="K18" i="9"/>
  <c r="K15" i="8"/>
  <c r="K17" i="8"/>
  <c r="K21" i="6"/>
  <c r="K23" i="10"/>
  <c r="O22" i="10"/>
  <c r="O25" i="9"/>
  <c r="O21" i="9"/>
  <c r="O17" i="9"/>
  <c r="O15" i="9"/>
  <c r="O26" i="6"/>
  <c r="O20" i="6"/>
  <c r="K23" i="6"/>
  <c r="K21" i="8"/>
  <c r="K15" i="9"/>
  <c r="K16" i="8"/>
  <c r="K17" i="9"/>
  <c r="K21" i="9"/>
  <c r="K25" i="9"/>
  <c r="K24" i="8"/>
  <c r="K20" i="8"/>
  <c r="P61" i="4"/>
  <c r="L14" i="7"/>
  <c r="N14" i="7"/>
  <c r="L14" i="10"/>
  <c r="O14" i="10"/>
  <c r="O14" i="6"/>
  <c r="N14" i="6"/>
  <c r="L14" i="6"/>
  <c r="L89" i="10"/>
  <c r="O89" i="10"/>
  <c r="O85" i="10"/>
  <c r="N85" i="10"/>
  <c r="L81" i="10"/>
  <c r="O81" i="10"/>
  <c r="O77" i="10"/>
  <c r="N77" i="10"/>
  <c r="L73" i="10"/>
  <c r="O73" i="10"/>
  <c r="O69" i="10"/>
  <c r="N69" i="10"/>
  <c r="L65" i="10"/>
  <c r="O65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P20" i="4"/>
  <c r="N14" i="10"/>
  <c r="L29" i="9"/>
  <c r="O29" i="9"/>
  <c r="N29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L23" i="7"/>
  <c r="O23" i="7"/>
  <c r="N23" i="7"/>
  <c r="O19" i="7"/>
  <c r="N19" i="7"/>
  <c r="L19" i="7"/>
  <c r="N91" i="6"/>
  <c r="L91" i="6"/>
  <c r="O91" i="6"/>
  <c r="O87" i="6"/>
  <c r="N87" i="6"/>
  <c r="L87" i="6"/>
  <c r="O85" i="6"/>
  <c r="N85" i="6"/>
  <c r="L85" i="6"/>
  <c r="N81" i="6"/>
  <c r="L81" i="6"/>
  <c r="O81" i="6"/>
  <c r="L77" i="6"/>
  <c r="O77" i="6"/>
  <c r="N77" i="6"/>
  <c r="O73" i="6"/>
  <c r="N73" i="6"/>
  <c r="L73" i="6"/>
  <c r="L69" i="6"/>
  <c r="O69" i="6"/>
  <c r="N69" i="6"/>
  <c r="O65" i="6"/>
  <c r="N65" i="6"/>
  <c r="L65" i="6"/>
  <c r="N61" i="6"/>
  <c r="L61" i="6"/>
  <c r="O61" i="6"/>
  <c r="O57" i="6"/>
  <c r="N57" i="6"/>
  <c r="L57" i="6"/>
  <c r="L55" i="6"/>
  <c r="O55" i="6"/>
  <c r="N55" i="6"/>
  <c r="O51" i="6"/>
  <c r="N51" i="6"/>
  <c r="L51" i="6"/>
  <c r="L47" i="6"/>
  <c r="O47" i="6"/>
  <c r="N47" i="6"/>
  <c r="O43" i="6"/>
  <c r="N43" i="6"/>
  <c r="L43" i="6"/>
  <c r="L39" i="6"/>
  <c r="O39" i="6"/>
  <c r="N39" i="6"/>
  <c r="O37" i="6"/>
  <c r="N37" i="6"/>
  <c r="L37" i="6"/>
  <c r="L33" i="6"/>
  <c r="O33" i="6"/>
  <c r="N33" i="6"/>
  <c r="O29" i="6"/>
  <c r="N29" i="6"/>
  <c r="L29" i="6"/>
  <c r="L25" i="6"/>
  <c r="O25" i="6"/>
  <c r="N25" i="6"/>
  <c r="L19" i="6"/>
  <c r="O19" i="6"/>
  <c r="N19" i="6"/>
  <c r="O15" i="6"/>
  <c r="N15" i="6"/>
  <c r="L15" i="6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5" i="10"/>
  <c r="M69" i="10"/>
  <c r="M73" i="10"/>
  <c r="M77" i="10"/>
  <c r="M81" i="10"/>
  <c r="M85" i="10"/>
  <c r="M89" i="10"/>
  <c r="M19" i="9"/>
  <c r="M91" i="6"/>
  <c r="M87" i="6"/>
  <c r="M85" i="6"/>
  <c r="K16" i="4"/>
  <c r="M23" i="4"/>
  <c r="M28" i="4"/>
  <c r="P28" i="4" s="1"/>
  <c r="K30" i="4"/>
  <c r="M47" i="4"/>
  <c r="M52" i="4"/>
  <c r="M73" i="4"/>
  <c r="M78" i="4"/>
  <c r="K80" i="4"/>
  <c r="M24" i="5"/>
  <c r="P24" i="5" s="1"/>
  <c r="K24" i="5"/>
  <c r="M38" i="5"/>
  <c r="P38" i="5" s="1"/>
  <c r="K38" i="5"/>
  <c r="M52" i="5"/>
  <c r="P52" i="5" s="1"/>
  <c r="K52" i="5"/>
  <c r="M82" i="5"/>
  <c r="P82" i="5" s="1"/>
  <c r="K82" i="5"/>
  <c r="M93" i="5"/>
  <c r="P93" i="5" s="1"/>
  <c r="K93" i="5"/>
  <c r="M24" i="4"/>
  <c r="M35" i="4"/>
  <c r="P35" i="4" s="1"/>
  <c r="M39" i="4"/>
  <c r="P39" i="4" s="1"/>
  <c r="M43" i="4"/>
  <c r="M48" i="4"/>
  <c r="P48" i="4" s="1"/>
  <c r="M54" i="4"/>
  <c r="M58" i="4"/>
  <c r="P58" i="4" s="1"/>
  <c r="M62" i="4"/>
  <c r="P62" i="4" s="1"/>
  <c r="M66" i="4"/>
  <c r="M70" i="4"/>
  <c r="P70" i="4" s="1"/>
  <c r="M74" i="4"/>
  <c r="M28" i="5"/>
  <c r="P28" i="5" s="1"/>
  <c r="K28" i="5"/>
  <c r="M42" i="5"/>
  <c r="P42" i="5" s="1"/>
  <c r="K42" i="5"/>
  <c r="M56" i="5"/>
  <c r="P56" i="5" s="1"/>
  <c r="K56" i="5"/>
  <c r="M70" i="5"/>
  <c r="P70" i="5" s="1"/>
  <c r="K70" i="5"/>
  <c r="M84" i="5"/>
  <c r="P84" i="5" s="1"/>
  <c r="K84" i="5"/>
  <c r="M106" i="5"/>
  <c r="P106" i="5" s="1"/>
  <c r="K106" i="5"/>
  <c r="M115" i="5"/>
  <c r="P115" i="5" s="1"/>
  <c r="K115" i="5"/>
  <c r="M16" i="5"/>
  <c r="P16" i="5" s="1"/>
  <c r="K16" i="5"/>
  <c r="M46" i="5"/>
  <c r="P46" i="5" s="1"/>
  <c r="K46" i="5"/>
  <c r="M60" i="5"/>
  <c r="P60" i="5" s="1"/>
  <c r="K60" i="5"/>
  <c r="M74" i="5"/>
  <c r="P74" i="5" s="1"/>
  <c r="K74" i="5"/>
  <c r="M88" i="5"/>
  <c r="P88" i="5" s="1"/>
  <c r="K88" i="5"/>
  <c r="K34" i="4"/>
  <c r="M20" i="5"/>
  <c r="P20" i="5" s="1"/>
  <c r="K20" i="5"/>
  <c r="M34" i="5"/>
  <c r="P34" i="5" s="1"/>
  <c r="K34" i="5"/>
  <c r="M64" i="5"/>
  <c r="P64" i="5" s="1"/>
  <c r="K64" i="5"/>
  <c r="M78" i="5"/>
  <c r="P78" i="5" s="1"/>
  <c r="K78" i="5"/>
  <c r="K100" i="5"/>
  <c r="M100" i="5"/>
  <c r="P100" i="5" s="1"/>
  <c r="M111" i="5"/>
  <c r="P111" i="5" s="1"/>
  <c r="K111" i="5"/>
  <c r="M96" i="5"/>
  <c r="K98" i="5"/>
  <c r="K119" i="5"/>
  <c r="K121" i="5"/>
  <c r="K125" i="5"/>
  <c r="K17" i="5"/>
  <c r="K21" i="5"/>
  <c r="K25" i="5"/>
  <c r="K29" i="5"/>
  <c r="K35" i="5"/>
  <c r="K39" i="5"/>
  <c r="K43" i="5"/>
  <c r="K47" i="5"/>
  <c r="K49" i="5"/>
  <c r="K53" i="5"/>
  <c r="K57" i="5"/>
  <c r="K61" i="5"/>
  <c r="K65" i="5"/>
  <c r="K67" i="5"/>
  <c r="K71" i="5"/>
  <c r="K75" i="5"/>
  <c r="K79" i="5"/>
  <c r="K83" i="5"/>
  <c r="K85" i="5"/>
  <c r="K89" i="5"/>
  <c r="P98" i="5"/>
  <c r="K102" i="5"/>
  <c r="K107" i="5"/>
  <c r="M22" i="10"/>
  <c r="K22" i="10"/>
  <c r="M30" i="10"/>
  <c r="K30" i="10"/>
  <c r="M38" i="10"/>
  <c r="K38" i="10"/>
  <c r="M46" i="10"/>
  <c r="P46" i="10" s="1"/>
  <c r="K46" i="10"/>
  <c r="M54" i="10"/>
  <c r="K54" i="10"/>
  <c r="M62" i="10"/>
  <c r="P62" i="10" s="1"/>
  <c r="K62" i="10"/>
  <c r="M70" i="10"/>
  <c r="K70" i="10"/>
  <c r="M78" i="10"/>
  <c r="K78" i="10"/>
  <c r="M86" i="10"/>
  <c r="K86" i="10"/>
  <c r="M92" i="10"/>
  <c r="P92" i="10" s="1"/>
  <c r="K92" i="10"/>
  <c r="K19" i="7"/>
  <c r="M19" i="7"/>
  <c r="M17" i="6"/>
  <c r="K17" i="6"/>
  <c r="M92" i="6"/>
  <c r="P92" i="6" s="1"/>
  <c r="K92" i="6"/>
  <c r="M23" i="9"/>
  <c r="K23" i="9"/>
  <c r="M29" i="9"/>
  <c r="K29" i="9"/>
  <c r="K17" i="10"/>
  <c r="K25" i="10"/>
  <c r="K33" i="10"/>
  <c r="K41" i="10"/>
  <c r="K49" i="10"/>
  <c r="K57" i="10"/>
  <c r="K65" i="10"/>
  <c r="K73" i="10"/>
  <c r="K81" i="10"/>
  <c r="K89" i="10"/>
  <c r="M22" i="8"/>
  <c r="P22" i="8" s="1"/>
  <c r="K22" i="8"/>
  <c r="M20" i="9"/>
  <c r="P20" i="9" s="1"/>
  <c r="K20" i="9"/>
  <c r="K25" i="8"/>
  <c r="M25" i="8"/>
  <c r="M23" i="7"/>
  <c r="K23" i="7"/>
  <c r="M15" i="9"/>
  <c r="M27" i="9"/>
  <c r="K21" i="7"/>
  <c r="M20" i="6"/>
  <c r="K20" i="6"/>
  <c r="M26" i="6"/>
  <c r="K26" i="6"/>
  <c r="M34" i="6"/>
  <c r="P34" i="6" s="1"/>
  <c r="K34" i="6"/>
  <c r="M40" i="6"/>
  <c r="P40" i="6" s="1"/>
  <c r="K40" i="6"/>
  <c r="M48" i="6"/>
  <c r="K48" i="6"/>
  <c r="M56" i="6"/>
  <c r="K56" i="6"/>
  <c r="M63" i="6"/>
  <c r="K63" i="6"/>
  <c r="M77" i="6"/>
  <c r="K77" i="6"/>
  <c r="M88" i="6"/>
  <c r="P88" i="6" s="1"/>
  <c r="K88" i="6"/>
  <c r="M30" i="6"/>
  <c r="K30" i="6"/>
  <c r="M44" i="6"/>
  <c r="P44" i="6" s="1"/>
  <c r="K44" i="6"/>
  <c r="M52" i="6"/>
  <c r="P52" i="6" s="1"/>
  <c r="K52" i="6"/>
  <c r="M58" i="6"/>
  <c r="K58" i="6"/>
  <c r="M73" i="6"/>
  <c r="K73" i="6"/>
  <c r="M83" i="6"/>
  <c r="K59" i="6"/>
  <c r="K70" i="6"/>
  <c r="M14" i="4"/>
  <c r="P14" i="4" s="1"/>
  <c r="P41" i="4"/>
  <c r="N128" i="5"/>
  <c r="G17" i="2" s="1"/>
  <c r="P18" i="4"/>
  <c r="P27" i="4"/>
  <c r="P32" i="4"/>
  <c r="P51" i="4"/>
  <c r="P125" i="5"/>
  <c r="P71" i="4"/>
  <c r="N14" i="9"/>
  <c r="L14" i="9"/>
  <c r="O88" i="10"/>
  <c r="N88" i="10"/>
  <c r="O84" i="10"/>
  <c r="N84" i="10"/>
  <c r="O80" i="10"/>
  <c r="N80" i="10"/>
  <c r="O76" i="10"/>
  <c r="N76" i="10"/>
  <c r="O72" i="10"/>
  <c r="N72" i="10"/>
  <c r="O68" i="10"/>
  <c r="N68" i="10"/>
  <c r="O64" i="10"/>
  <c r="N64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O16" i="10"/>
  <c r="N16" i="10"/>
  <c r="M14" i="9"/>
  <c r="O34" i="9"/>
  <c r="N34" i="9"/>
  <c r="O32" i="9"/>
  <c r="N32" i="9"/>
  <c r="L32" i="9"/>
  <c r="O28" i="9"/>
  <c r="N28" i="9"/>
  <c r="L22" i="9"/>
  <c r="O22" i="9"/>
  <c r="O18" i="9"/>
  <c r="N18" i="9"/>
  <c r="M24" i="8"/>
  <c r="L24" i="8"/>
  <c r="O24" i="8"/>
  <c r="N24" i="8"/>
  <c r="L20" i="8"/>
  <c r="O20" i="8"/>
  <c r="N20" i="8"/>
  <c r="M20" i="8"/>
  <c r="O16" i="8"/>
  <c r="N16" i="8"/>
  <c r="M16" i="8"/>
  <c r="L16" i="8"/>
  <c r="N26" i="7"/>
  <c r="O26" i="7"/>
  <c r="L26" i="7"/>
  <c r="L22" i="7"/>
  <c r="O22" i="7"/>
  <c r="N22" i="7"/>
  <c r="L18" i="7"/>
  <c r="O18" i="7"/>
  <c r="N18" i="7"/>
  <c r="L16" i="7"/>
  <c r="N16" i="7"/>
  <c r="O16" i="7"/>
  <c r="O90" i="6"/>
  <c r="N90" i="6"/>
  <c r="M90" i="6"/>
  <c r="L90" i="6"/>
  <c r="O86" i="6"/>
  <c r="N86" i="6"/>
  <c r="L86" i="6"/>
  <c r="O84" i="6"/>
  <c r="N84" i="6"/>
  <c r="L84" i="6"/>
  <c r="O80" i="6"/>
  <c r="N80" i="6"/>
  <c r="M80" i="6"/>
  <c r="L80" i="6"/>
  <c r="L76" i="6"/>
  <c r="O76" i="6"/>
  <c r="N76" i="6"/>
  <c r="M76" i="6"/>
  <c r="O72" i="6"/>
  <c r="N72" i="6"/>
  <c r="L72" i="6"/>
  <c r="N68" i="6"/>
  <c r="M68" i="6"/>
  <c r="L68" i="6"/>
  <c r="O68" i="6"/>
  <c r="M64" i="6"/>
  <c r="L64" i="6"/>
  <c r="O64" i="6"/>
  <c r="N64" i="6"/>
  <c r="L60" i="6"/>
  <c r="N60" i="6"/>
  <c r="M60" i="6"/>
  <c r="O54" i="6"/>
  <c r="N54" i="6"/>
  <c r="M54" i="6"/>
  <c r="L54" i="6"/>
  <c r="O50" i="6"/>
  <c r="N50" i="6"/>
  <c r="M50" i="6"/>
  <c r="L50" i="6"/>
  <c r="O46" i="6"/>
  <c r="N46" i="6"/>
  <c r="M46" i="6"/>
  <c r="L46" i="6"/>
  <c r="L42" i="6"/>
  <c r="O42" i="6"/>
  <c r="N42" i="6"/>
  <c r="M42" i="6"/>
  <c r="L38" i="6"/>
  <c r="O38" i="6"/>
  <c r="N38" i="6"/>
  <c r="M38" i="6"/>
  <c r="L36" i="6"/>
  <c r="N36" i="6"/>
  <c r="M36" i="6"/>
  <c r="L32" i="6"/>
  <c r="N32" i="6"/>
  <c r="M32" i="6"/>
  <c r="M28" i="6"/>
  <c r="L28" i="6"/>
  <c r="O28" i="6"/>
  <c r="N28" i="6"/>
  <c r="M24" i="6"/>
  <c r="L24" i="6"/>
  <c r="O24" i="6"/>
  <c r="N24" i="6"/>
  <c r="M22" i="6"/>
  <c r="L22" i="6"/>
  <c r="O22" i="6"/>
  <c r="N22" i="6"/>
  <c r="M18" i="6"/>
  <c r="L18" i="6"/>
  <c r="O18" i="6"/>
  <c r="N18" i="6"/>
  <c r="M22" i="7"/>
  <c r="M18" i="9"/>
  <c r="M22" i="9"/>
  <c r="M16" i="10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2" i="10"/>
  <c r="M76" i="10"/>
  <c r="M80" i="10"/>
  <c r="M84" i="10"/>
  <c r="M88" i="10"/>
  <c r="M28" i="9"/>
  <c r="M32" i="9"/>
  <c r="M34" i="9"/>
  <c r="M16" i="7"/>
  <c r="M18" i="7"/>
  <c r="M26" i="7"/>
  <c r="K14" i="6"/>
  <c r="M14" i="6"/>
  <c r="M84" i="6"/>
  <c r="P44" i="4"/>
  <c r="P52" i="4"/>
  <c r="P55" i="4"/>
  <c r="P63" i="4"/>
  <c r="P74" i="4"/>
  <c r="L128" i="5"/>
  <c r="I17" i="2" s="1"/>
  <c r="P90" i="5"/>
  <c r="P112" i="5"/>
  <c r="P120" i="5"/>
  <c r="P122" i="5"/>
  <c r="P126" i="5"/>
  <c r="P59" i="4"/>
  <c r="P15" i="4"/>
  <c r="P21" i="4"/>
  <c r="P25" i="4"/>
  <c r="P26" i="4"/>
  <c r="P29" i="4"/>
  <c r="P30" i="4"/>
  <c r="P33" i="4"/>
  <c r="P34" i="4"/>
  <c r="P67" i="4"/>
  <c r="P25" i="5"/>
  <c r="P30" i="5"/>
  <c r="P32" i="5"/>
  <c r="P36" i="5"/>
  <c r="P39" i="5"/>
  <c r="P43" i="5"/>
  <c r="P47" i="5"/>
  <c r="P48" i="5"/>
  <c r="P53" i="5"/>
  <c r="P57" i="5"/>
  <c r="P58" i="5"/>
  <c r="P61" i="5"/>
  <c r="P62" i="5"/>
  <c r="P65" i="5"/>
  <c r="P66" i="5"/>
  <c r="P67" i="5"/>
  <c r="P71" i="5"/>
  <c r="P72" i="5"/>
  <c r="P75" i="5"/>
  <c r="P76" i="5"/>
  <c r="P79" i="5"/>
  <c r="P80" i="5"/>
  <c r="P83" i="5"/>
  <c r="P86" i="5"/>
  <c r="P42" i="4"/>
  <c r="P40" i="4"/>
  <c r="P45" i="4"/>
  <c r="P49" i="4"/>
  <c r="P53" i="4"/>
  <c r="P72" i="4"/>
  <c r="P76" i="4"/>
  <c r="P79" i="4"/>
  <c r="P80" i="4"/>
  <c r="P92" i="5"/>
  <c r="P118" i="5"/>
  <c r="P24" i="9"/>
  <c r="O14" i="7"/>
  <c r="M15" i="5"/>
  <c r="P15" i="5" s="1"/>
  <c r="M19" i="5"/>
  <c r="P19" i="5" s="1"/>
  <c r="M23" i="5"/>
  <c r="M27" i="5"/>
  <c r="M31" i="5"/>
  <c r="P31" i="5" s="1"/>
  <c r="M33" i="5"/>
  <c r="M37" i="5"/>
  <c r="P37" i="5" s="1"/>
  <c r="M41" i="5"/>
  <c r="M45" i="5"/>
  <c r="M51" i="5"/>
  <c r="P51" i="5" s="1"/>
  <c r="M55" i="5"/>
  <c r="M59" i="5"/>
  <c r="M63" i="5"/>
  <c r="P63" i="5" s="1"/>
  <c r="M69" i="5"/>
  <c r="P69" i="5" s="1"/>
  <c r="M73" i="5"/>
  <c r="M77" i="5"/>
  <c r="M81" i="5"/>
  <c r="M87" i="5"/>
  <c r="M91" i="5"/>
  <c r="M95" i="5"/>
  <c r="P95" i="5" s="1"/>
  <c r="M97" i="5"/>
  <c r="M101" i="5"/>
  <c r="P101" i="5" s="1"/>
  <c r="M105" i="5"/>
  <c r="M109" i="5"/>
  <c r="P109" i="5" s="1"/>
  <c r="M113" i="5"/>
  <c r="P113" i="5" s="1"/>
  <c r="M117" i="5"/>
  <c r="M123" i="5"/>
  <c r="P123" i="5" s="1"/>
  <c r="M127" i="5"/>
  <c r="K14" i="10"/>
  <c r="K16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2" i="10"/>
  <c r="K76" i="10"/>
  <c r="K80" i="10"/>
  <c r="K84" i="10"/>
  <c r="K88" i="10"/>
  <c r="K28" i="9"/>
  <c r="M25" i="9"/>
  <c r="P25" i="9" s="1"/>
  <c r="M21" i="9"/>
  <c r="K22" i="9"/>
  <c r="M33" i="9"/>
  <c r="K34" i="9"/>
  <c r="K20" i="7"/>
  <c r="M20" i="7"/>
  <c r="M18" i="8"/>
  <c r="K18" i="8"/>
  <c r="M26" i="8"/>
  <c r="P26" i="8" s="1"/>
  <c r="K26" i="8"/>
  <c r="M61" i="6"/>
  <c r="K61" i="6"/>
  <c r="K93" i="6"/>
  <c r="M93" i="6"/>
  <c r="K17" i="7"/>
  <c r="M15" i="8"/>
  <c r="P15" i="8" s="1"/>
  <c r="M21" i="8"/>
  <c r="K14" i="7"/>
  <c r="M14" i="7"/>
  <c r="M15" i="7"/>
  <c r="P15" i="7" s="1"/>
  <c r="K15" i="7"/>
  <c r="K24" i="7"/>
  <c r="M24" i="7"/>
  <c r="M25" i="7"/>
  <c r="P25" i="7" s="1"/>
  <c r="K25" i="7"/>
  <c r="M15" i="6"/>
  <c r="K15" i="6"/>
  <c r="M29" i="6"/>
  <c r="K29" i="6"/>
  <c r="M43" i="6"/>
  <c r="K43" i="6"/>
  <c r="M57" i="6"/>
  <c r="K57" i="6"/>
  <c r="K79" i="6"/>
  <c r="M79" i="6"/>
  <c r="P79" i="6" s="1"/>
  <c r="M69" i="6"/>
  <c r="K69" i="6"/>
  <c r="M65" i="6"/>
  <c r="K65" i="6"/>
  <c r="P14" i="6"/>
  <c r="M19" i="6"/>
  <c r="K19" i="6"/>
  <c r="M33" i="6"/>
  <c r="K33" i="6"/>
  <c r="M47" i="6"/>
  <c r="K47" i="6"/>
  <c r="M37" i="6"/>
  <c r="K37" i="6"/>
  <c r="M51" i="6"/>
  <c r="P51" i="6" s="1"/>
  <c r="K51" i="6"/>
  <c r="M72" i="6"/>
  <c r="K72" i="6"/>
  <c r="M81" i="6"/>
  <c r="K81" i="6"/>
  <c r="M86" i="6"/>
  <c r="K86" i="6"/>
  <c r="M25" i="6"/>
  <c r="K25" i="6"/>
  <c r="M39" i="6"/>
  <c r="K39" i="6"/>
  <c r="M55" i="6"/>
  <c r="K55" i="6"/>
  <c r="M75" i="6"/>
  <c r="M89" i="6"/>
  <c r="K85" i="6"/>
  <c r="N81" i="4"/>
  <c r="G16" i="2" s="1"/>
  <c r="K19" i="4"/>
  <c r="K21" i="4"/>
  <c r="K25" i="4"/>
  <c r="K29" i="4"/>
  <c r="K53" i="4"/>
  <c r="K55" i="4"/>
  <c r="K59" i="4"/>
  <c r="K67" i="4"/>
  <c r="K79" i="4"/>
  <c r="K15" i="4"/>
  <c r="K33" i="4"/>
  <c r="K37" i="4"/>
  <c r="K41" i="4"/>
  <c r="K45" i="4"/>
  <c r="K49" i="4"/>
  <c r="K63" i="4"/>
  <c r="K71" i="4"/>
  <c r="K75" i="4"/>
  <c r="L81" i="4"/>
  <c r="I16" i="2" s="1"/>
  <c r="P21" i="9" l="1"/>
  <c r="P18" i="8"/>
  <c r="P20" i="7"/>
  <c r="P48" i="6"/>
  <c r="P81" i="6"/>
  <c r="P69" i="6"/>
  <c r="P57" i="6"/>
  <c r="P29" i="6"/>
  <c r="P30" i="6"/>
  <c r="P56" i="6"/>
  <c r="P58" i="6"/>
  <c r="P77" i="5"/>
  <c r="P41" i="5"/>
  <c r="P105" i="5"/>
  <c r="P55" i="5"/>
  <c r="P117" i="5"/>
  <c r="P81" i="5"/>
  <c r="P97" i="5"/>
  <c r="P127" i="5"/>
  <c r="P27" i="5"/>
  <c r="P108" i="5"/>
  <c r="P66" i="4"/>
  <c r="P47" i="4"/>
  <c r="P16" i="4"/>
  <c r="P19" i="4"/>
  <c r="P30" i="9"/>
  <c r="P34" i="10"/>
  <c r="P86" i="10"/>
  <c r="P70" i="10"/>
  <c r="P54" i="10"/>
  <c r="P38" i="10"/>
  <c r="P78" i="10"/>
  <c r="P30" i="10"/>
  <c r="P21" i="8"/>
  <c r="P21" i="7"/>
  <c r="P24" i="7"/>
  <c r="P47" i="6"/>
  <c r="P19" i="6"/>
  <c r="P65" i="6"/>
  <c r="P33" i="6"/>
  <c r="P61" i="6"/>
  <c r="P37" i="6"/>
  <c r="P93" i="6"/>
  <c r="P39" i="6"/>
  <c r="P43" i="6"/>
  <c r="P15" i="6"/>
  <c r="P55" i="6"/>
  <c r="P25" i="6"/>
  <c r="P121" i="5"/>
  <c r="P107" i="5"/>
  <c r="P21" i="5"/>
  <c r="P102" i="5"/>
  <c r="P91" i="5"/>
  <c r="P33" i="5"/>
  <c r="P96" i="5"/>
  <c r="P87" i="5"/>
  <c r="P73" i="5"/>
  <c r="P59" i="5"/>
  <c r="P45" i="5"/>
  <c r="P23" i="5"/>
  <c r="P75" i="4"/>
  <c r="P24" i="4"/>
  <c r="P14" i="10"/>
  <c r="P70" i="6"/>
  <c r="P15" i="9"/>
  <c r="P89" i="10"/>
  <c r="P23" i="4"/>
  <c r="P73" i="10"/>
  <c r="P57" i="10"/>
  <c r="P41" i="10"/>
  <c r="P43" i="4"/>
  <c r="P73" i="4"/>
  <c r="P54" i="4"/>
  <c r="O19" i="10"/>
  <c r="M19" i="10"/>
  <c r="O67" i="10"/>
  <c r="M67" i="10"/>
  <c r="P81" i="10"/>
  <c r="P65" i="10"/>
  <c r="P49" i="10"/>
  <c r="P21" i="6"/>
  <c r="P59" i="6"/>
  <c r="P63" i="6"/>
  <c r="P23" i="6"/>
  <c r="K60" i="6"/>
  <c r="O60" i="6"/>
  <c r="K32" i="6"/>
  <c r="O32" i="6"/>
  <c r="K36" i="6"/>
  <c r="O36" i="6"/>
  <c r="O22" i="4"/>
  <c r="P22" i="4" s="1"/>
  <c r="K22" i="4"/>
  <c r="O93" i="10"/>
  <c r="M93" i="10"/>
  <c r="O18" i="10"/>
  <c r="P18" i="10" s="1"/>
  <c r="K18" i="10"/>
  <c r="O14" i="8"/>
  <c r="P14" i="8" s="1"/>
  <c r="P25" i="8"/>
  <c r="P80" i="6"/>
  <c r="P17" i="7"/>
  <c r="P77" i="10"/>
  <c r="P61" i="10"/>
  <c r="P45" i="10"/>
  <c r="O75" i="10"/>
  <c r="M75" i="10"/>
  <c r="K23" i="8"/>
  <c r="O23" i="8"/>
  <c r="P72" i="6"/>
  <c r="P26" i="6"/>
  <c r="P85" i="10"/>
  <c r="P23" i="8"/>
  <c r="P32" i="9"/>
  <c r="O16" i="6"/>
  <c r="P16" i="6" s="1"/>
  <c r="N94" i="6"/>
  <c r="G18" i="2" s="1"/>
  <c r="O26" i="10"/>
  <c r="P26" i="10" s="1"/>
  <c r="O35" i="10"/>
  <c r="P35" i="10" s="1"/>
  <c r="O51" i="10"/>
  <c r="P51" i="10" s="1"/>
  <c r="P83" i="10"/>
  <c r="O47" i="10"/>
  <c r="P47" i="10" s="1"/>
  <c r="K42" i="4"/>
  <c r="O79" i="10"/>
  <c r="P79" i="10" s="1"/>
  <c r="K68" i="4"/>
  <c r="K110" i="5"/>
  <c r="K43" i="10"/>
  <c r="K99" i="5"/>
  <c r="K60" i="4"/>
  <c r="L94" i="6"/>
  <c r="I18" i="2" s="1"/>
  <c r="P18" i="9"/>
  <c r="P86" i="6"/>
  <c r="O82" i="10"/>
  <c r="P82" i="10" s="1"/>
  <c r="K82" i="10"/>
  <c r="K83" i="10"/>
  <c r="K67" i="10"/>
  <c r="K76" i="4"/>
  <c r="O87" i="10"/>
  <c r="P87" i="10" s="1"/>
  <c r="P23" i="9"/>
  <c r="P23" i="10"/>
  <c r="P27" i="10"/>
  <c r="P59" i="10"/>
  <c r="P67" i="6"/>
  <c r="K41" i="6"/>
  <c r="O41" i="6"/>
  <c r="P41" i="6" s="1"/>
  <c r="K27" i="10"/>
  <c r="O55" i="10"/>
  <c r="P55" i="10" s="1"/>
  <c r="K59" i="10"/>
  <c r="P29" i="10"/>
  <c r="P15" i="10"/>
  <c r="K35" i="6"/>
  <c r="O35" i="6"/>
  <c r="P35" i="6" s="1"/>
  <c r="K63" i="10"/>
  <c r="O63" i="10"/>
  <c r="P63" i="10" s="1"/>
  <c r="P73" i="6"/>
  <c r="P24" i="6"/>
  <c r="P84" i="6"/>
  <c r="P54" i="6"/>
  <c r="K27" i="9"/>
  <c r="O27" i="9"/>
  <c r="P27" i="9" s="1"/>
  <c r="K31" i="10"/>
  <c r="O31" i="10"/>
  <c r="P31" i="10" s="1"/>
  <c r="K124" i="5"/>
  <c r="K118" i="5"/>
  <c r="K34" i="10"/>
  <c r="P22" i="9"/>
  <c r="P28" i="9"/>
  <c r="P32" i="6"/>
  <c r="P38" i="6"/>
  <c r="P42" i="6"/>
  <c r="P60" i="6"/>
  <c r="P28" i="6"/>
  <c r="K89" i="6"/>
  <c r="O89" i="6"/>
  <c r="P89" i="6" s="1"/>
  <c r="K83" i="6"/>
  <c r="O83" i="6"/>
  <c r="P83" i="6" s="1"/>
  <c r="O31" i="9"/>
  <c r="P31" i="9" s="1"/>
  <c r="P17" i="9"/>
  <c r="P72" i="10"/>
  <c r="P17" i="10"/>
  <c r="P33" i="10"/>
  <c r="K71" i="6"/>
  <c r="O71" i="6"/>
  <c r="P71" i="6" s="1"/>
  <c r="K33" i="9"/>
  <c r="O33" i="9"/>
  <c r="P33" i="9" s="1"/>
  <c r="K27" i="6"/>
  <c r="O27" i="6"/>
  <c r="P27" i="6" s="1"/>
  <c r="K49" i="6"/>
  <c r="O49" i="6"/>
  <c r="P49" i="6" s="1"/>
  <c r="K71" i="10"/>
  <c r="O71" i="10"/>
  <c r="P71" i="10" s="1"/>
  <c r="K39" i="10"/>
  <c r="O39" i="10"/>
  <c r="P39" i="10" s="1"/>
  <c r="K32" i="5"/>
  <c r="K31" i="5"/>
  <c r="K43" i="4"/>
  <c r="K74" i="4"/>
  <c r="K26" i="4"/>
  <c r="O53" i="6"/>
  <c r="P53" i="6" s="1"/>
  <c r="K62" i="4"/>
  <c r="P17" i="8"/>
  <c r="K97" i="5"/>
  <c r="K90" i="5"/>
  <c r="K87" i="5"/>
  <c r="K24" i="4"/>
  <c r="K104" i="5"/>
  <c r="K47" i="4"/>
  <c r="K48" i="4"/>
  <c r="K78" i="6"/>
  <c r="K78" i="4"/>
  <c r="K70" i="4"/>
  <c r="K54" i="4"/>
  <c r="K58" i="4"/>
  <c r="K57" i="4"/>
  <c r="K72" i="5"/>
  <c r="K69" i="5"/>
  <c r="K62" i="5"/>
  <c r="K59" i="5"/>
  <c r="K26" i="5"/>
  <c r="K23" i="5"/>
  <c r="P22" i="7"/>
  <c r="P18" i="6"/>
  <c r="P46" i="6"/>
  <c r="P68" i="6"/>
  <c r="P76" i="6"/>
  <c r="P90" i="6"/>
  <c r="N27" i="7"/>
  <c r="G19" i="2" s="1"/>
  <c r="L27" i="7"/>
  <c r="I19" i="2" s="1"/>
  <c r="N27" i="8"/>
  <c r="G20" i="2" s="1"/>
  <c r="L35" i="9"/>
  <c r="I21" i="2" s="1"/>
  <c r="P19" i="7"/>
  <c r="P69" i="10"/>
  <c r="P53" i="10"/>
  <c r="P37" i="10"/>
  <c r="P21" i="10"/>
  <c r="P56" i="10"/>
  <c r="P88" i="10"/>
  <c r="L94" i="10"/>
  <c r="I22" i="2" s="1"/>
  <c r="P14" i="9"/>
  <c r="P20" i="6"/>
  <c r="P45" i="6"/>
  <c r="K16" i="9"/>
  <c r="K93" i="10"/>
  <c r="P91" i="6"/>
  <c r="P77" i="6"/>
  <c r="P43" i="10"/>
  <c r="K61" i="4"/>
  <c r="K108" i="5"/>
  <c r="K105" i="5"/>
  <c r="K95" i="5"/>
  <c r="K44" i="5"/>
  <c r="K41" i="5"/>
  <c r="K77" i="4"/>
  <c r="K91" i="5"/>
  <c r="K66" i="5"/>
  <c r="K63" i="5"/>
  <c r="K81" i="5"/>
  <c r="K54" i="5"/>
  <c r="K51" i="5"/>
  <c r="P31" i="6"/>
  <c r="P80" i="10"/>
  <c r="P64" i="10"/>
  <c r="P48" i="10"/>
  <c r="P17" i="6"/>
  <c r="K75" i="6"/>
  <c r="K45" i="6"/>
  <c r="K31" i="6"/>
  <c r="K62" i="6"/>
  <c r="O62" i="6"/>
  <c r="P62" i="6" s="1"/>
  <c r="K66" i="10"/>
  <c r="O66" i="10"/>
  <c r="P66" i="10" s="1"/>
  <c r="K50" i="10"/>
  <c r="O50" i="10"/>
  <c r="P50" i="10" s="1"/>
  <c r="K126" i="5"/>
  <c r="K112" i="5"/>
  <c r="K101" i="5"/>
  <c r="K80" i="5"/>
  <c r="K77" i="5"/>
  <c r="K22" i="5"/>
  <c r="K19" i="5"/>
  <c r="K18" i="4"/>
  <c r="K66" i="4"/>
  <c r="K17" i="4"/>
  <c r="K32" i="4"/>
  <c r="K123" i="5"/>
  <c r="K117" i="5"/>
  <c r="K109" i="5"/>
  <c r="K96" i="5"/>
  <c r="K127" i="5"/>
  <c r="K113" i="5"/>
  <c r="K94" i="5"/>
  <c r="K68" i="5"/>
  <c r="K40" i="5"/>
  <c r="K37" i="5"/>
  <c r="O56" i="4"/>
  <c r="P56" i="4" s="1"/>
  <c r="K56" i="4"/>
  <c r="K40" i="4"/>
  <c r="K31" i="4"/>
  <c r="K20" i="4"/>
  <c r="K73" i="4"/>
  <c r="K44" i="4"/>
  <c r="K51" i="4"/>
  <c r="K103" i="5"/>
  <c r="O19" i="8"/>
  <c r="K74" i="6"/>
  <c r="O90" i="10"/>
  <c r="P90" i="10" s="1"/>
  <c r="K90" i="10"/>
  <c r="K36" i="5"/>
  <c r="K33" i="5"/>
  <c r="K27" i="4"/>
  <c r="K36" i="4"/>
  <c r="K76" i="5"/>
  <c r="K73" i="5"/>
  <c r="K48" i="5"/>
  <c r="K45" i="5"/>
  <c r="K18" i="5"/>
  <c r="K15" i="5"/>
  <c r="K52" i="4"/>
  <c r="K35" i="4"/>
  <c r="K122" i="5"/>
  <c r="K116" i="5"/>
  <c r="K86" i="5"/>
  <c r="K58" i="5"/>
  <c r="K55" i="5"/>
  <c r="K30" i="5"/>
  <c r="K27" i="5"/>
  <c r="K114" i="5"/>
  <c r="O114" i="5"/>
  <c r="P75" i="6"/>
  <c r="N35" i="9"/>
  <c r="G21" i="2" s="1"/>
  <c r="P22" i="10"/>
  <c r="K30" i="9"/>
  <c r="K24" i="9"/>
  <c r="K82" i="6"/>
  <c r="K66" i="6"/>
  <c r="O66" i="6"/>
  <c r="P66" i="6" s="1"/>
  <c r="K74" i="10"/>
  <c r="O74" i="10"/>
  <c r="P74" i="10" s="1"/>
  <c r="K58" i="10"/>
  <c r="O58" i="10"/>
  <c r="P58" i="10" s="1"/>
  <c r="K42" i="10"/>
  <c r="O42" i="10"/>
  <c r="K120" i="5"/>
  <c r="K50" i="5"/>
  <c r="O69" i="4"/>
  <c r="P69" i="4" s="1"/>
  <c r="K69" i="4"/>
  <c r="K64" i="4"/>
  <c r="O64" i="4"/>
  <c r="P64" i="4" s="1"/>
  <c r="K50" i="4"/>
  <c r="O50" i="4"/>
  <c r="P50" i="4" s="1"/>
  <c r="K39" i="4"/>
  <c r="K28" i="4"/>
  <c r="K23" i="4"/>
  <c r="K92" i="5"/>
  <c r="O26" i="9"/>
  <c r="K26" i="9"/>
  <c r="O91" i="10"/>
  <c r="P91" i="10" s="1"/>
  <c r="K91" i="10"/>
  <c r="O46" i="4"/>
  <c r="P46" i="4" s="1"/>
  <c r="K46" i="4"/>
  <c r="O38" i="4"/>
  <c r="K38" i="4"/>
  <c r="K65" i="4"/>
  <c r="P29" i="9"/>
  <c r="P19" i="9"/>
  <c r="K14" i="5"/>
  <c r="N94" i="10"/>
  <c r="G22" i="2" s="1"/>
  <c r="P85" i="6"/>
  <c r="P25" i="10"/>
  <c r="L27" i="8"/>
  <c r="I20" i="2" s="1"/>
  <c r="P44" i="10"/>
  <c r="P52" i="10"/>
  <c r="P60" i="10"/>
  <c r="P68" i="10"/>
  <c r="P76" i="10"/>
  <c r="P84" i="10"/>
  <c r="P23" i="7"/>
  <c r="P16" i="7"/>
  <c r="P28" i="10"/>
  <c r="P36" i="10"/>
  <c r="P20" i="10"/>
  <c r="P34" i="9"/>
  <c r="P32" i="10"/>
  <c r="P16" i="10"/>
  <c r="P18" i="7"/>
  <c r="P40" i="10"/>
  <c r="P24" i="10"/>
  <c r="P87" i="6"/>
  <c r="P16" i="8"/>
  <c r="P20" i="8"/>
  <c r="P36" i="6"/>
  <c r="P50" i="6"/>
  <c r="P24" i="8"/>
  <c r="P22" i="6"/>
  <c r="P64" i="6"/>
  <c r="P26" i="7"/>
  <c r="M27" i="7"/>
  <c r="F19" i="2" s="1"/>
  <c r="P14" i="7"/>
  <c r="M94" i="10"/>
  <c r="F22" i="2" s="1"/>
  <c r="M35" i="9"/>
  <c r="F21" i="2" s="1"/>
  <c r="M94" i="6"/>
  <c r="F18" i="2" s="1"/>
  <c r="M128" i="5"/>
  <c r="F17" i="2" s="1"/>
  <c r="M27" i="8"/>
  <c r="F20" i="2" s="1"/>
  <c r="M81" i="4"/>
  <c r="F16" i="2" s="1"/>
  <c r="P67" i="10" l="1"/>
  <c r="P19" i="10"/>
  <c r="P75" i="10"/>
  <c r="P93" i="10"/>
  <c r="K19" i="10"/>
  <c r="K75" i="10"/>
  <c r="K14" i="8"/>
  <c r="K51" i="10"/>
  <c r="K35" i="10"/>
  <c r="O27" i="7"/>
  <c r="H19" i="2" s="1"/>
  <c r="P38" i="4"/>
  <c r="P81" i="4" s="1"/>
  <c r="E16" i="2" s="1"/>
  <c r="O81" i="4"/>
  <c r="H16" i="2" s="1"/>
  <c r="O94" i="10"/>
  <c r="H22" i="2" s="1"/>
  <c r="P42" i="10"/>
  <c r="P94" i="10" s="1"/>
  <c r="E22" i="2" s="1"/>
  <c r="P26" i="9"/>
  <c r="O27" i="8"/>
  <c r="H20" i="2" s="1"/>
  <c r="P19" i="8"/>
  <c r="P27" i="8" s="1"/>
  <c r="N9" i="8" s="1"/>
  <c r="O94" i="6"/>
  <c r="H18" i="2" s="1"/>
  <c r="O128" i="5"/>
  <c r="H17" i="2" s="1"/>
  <c r="P114" i="5"/>
  <c r="P128" i="5" s="1"/>
  <c r="E17" i="2" s="1"/>
  <c r="P27" i="7"/>
  <c r="E19" i="2" s="1"/>
  <c r="P94" i="6"/>
  <c r="N9" i="6" s="1"/>
  <c r="N9" i="4" l="1"/>
  <c r="O35" i="9"/>
  <c r="H21" i="2" s="1"/>
  <c r="P35" i="9"/>
  <c r="N9" i="9" s="1"/>
  <c r="E18" i="2"/>
  <c r="N9" i="5"/>
  <c r="N9" i="10"/>
  <c r="N9" i="7"/>
  <c r="E20" i="2"/>
  <c r="E21" i="2" l="1"/>
  <c r="N45" i="3" l="1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M42" i="3"/>
  <c r="O42" i="3"/>
  <c r="M43" i="3"/>
  <c r="O43" i="3"/>
  <c r="O44" i="3"/>
  <c r="O45" i="3"/>
  <c r="O14" i="3"/>
  <c r="P14" i="3" s="1"/>
  <c r="M16" i="3"/>
  <c r="P16" i="3" s="1"/>
  <c r="M20" i="3"/>
  <c r="M24" i="3"/>
  <c r="M28" i="3"/>
  <c r="M30" i="3"/>
  <c r="M34" i="3"/>
  <c r="M38" i="3"/>
  <c r="M44" i="3"/>
  <c r="L46" i="3"/>
  <c r="M15" i="3"/>
  <c r="M17" i="3"/>
  <c r="M21" i="3"/>
  <c r="M25" i="3"/>
  <c r="M31" i="3"/>
  <c r="M35" i="3"/>
  <c r="M39" i="3"/>
  <c r="M45" i="3"/>
  <c r="N46" i="3"/>
  <c r="P37" i="3" l="1"/>
  <c r="P24" i="3"/>
  <c r="P19" i="3"/>
  <c r="P38" i="3"/>
  <c r="P30" i="3"/>
  <c r="P28" i="3"/>
  <c r="P43" i="3"/>
  <c r="P34" i="3"/>
  <c r="P20" i="3"/>
  <c r="P40" i="3"/>
  <c r="P32" i="3"/>
  <c r="P29" i="3"/>
  <c r="P26" i="3"/>
  <c r="P23" i="3"/>
  <c r="P18" i="3"/>
  <c r="K18" i="3"/>
  <c r="K37" i="3"/>
  <c r="P36" i="3"/>
  <c r="P33" i="3"/>
  <c r="P27" i="3"/>
  <c r="P22" i="3"/>
  <c r="K26" i="3"/>
  <c r="P35" i="3"/>
  <c r="K23" i="3"/>
  <c r="P15" i="3"/>
  <c r="K32" i="3"/>
  <c r="P45" i="3"/>
  <c r="K29" i="3"/>
  <c r="P21" i="3"/>
  <c r="K40" i="3"/>
  <c r="K33" i="3"/>
  <c r="K27" i="3"/>
  <c r="P39" i="3"/>
  <c r="P31" i="3"/>
  <c r="P25" i="3"/>
  <c r="P17" i="3"/>
  <c r="G15" i="2"/>
  <c r="K19" i="3"/>
  <c r="K42" i="3"/>
  <c r="K36" i="3"/>
  <c r="K22" i="3"/>
  <c r="P42" i="3"/>
  <c r="P44" i="3"/>
  <c r="K43" i="3"/>
  <c r="K41" i="3"/>
  <c r="O41" i="3"/>
  <c r="P41" i="3" s="1"/>
  <c r="K44" i="3"/>
  <c r="K39" i="3"/>
  <c r="K35" i="3"/>
  <c r="K31" i="3"/>
  <c r="K25" i="3"/>
  <c r="K21" i="3"/>
  <c r="K17" i="3"/>
  <c r="K15" i="3"/>
  <c r="K45" i="3"/>
  <c r="K38" i="3"/>
  <c r="K34" i="3"/>
  <c r="K30" i="3"/>
  <c r="K28" i="3"/>
  <c r="K24" i="3"/>
  <c r="K20" i="3"/>
  <c r="K16" i="3"/>
  <c r="K14" i="3"/>
  <c r="I15" i="2"/>
  <c r="M46" i="3"/>
  <c r="P46" i="3" l="1"/>
  <c r="O46" i="3"/>
  <c r="F15" i="2"/>
  <c r="H15" i="2" l="1"/>
  <c r="N9" i="3"/>
  <c r="E15" i="2"/>
  <c r="A15" i="2" l="1"/>
  <c r="D1" i="3" s="1"/>
  <c r="A22" i="2"/>
  <c r="A16" i="2"/>
  <c r="A17" i="2"/>
  <c r="A19" i="2"/>
  <c r="A20" i="2"/>
  <c r="A18" i="2"/>
  <c r="A21" i="2"/>
  <c r="I23" i="2"/>
  <c r="H23" i="2"/>
  <c r="G23" i="2"/>
  <c r="F23" i="2"/>
  <c r="E23" i="2"/>
  <c r="E26" i="2" s="1"/>
  <c r="B15" i="2" l="1"/>
  <c r="B17" i="2"/>
  <c r="D1" i="5"/>
  <c r="B18" i="2"/>
  <c r="D1" i="6"/>
  <c r="D1" i="4"/>
  <c r="B16" i="2"/>
  <c r="D1" i="9"/>
  <c r="B21" i="2"/>
  <c r="B20" i="2"/>
  <c r="D1" i="8"/>
  <c r="D1" i="10"/>
  <c r="B22" i="2"/>
  <c r="B19" i="2"/>
  <c r="D1" i="7"/>
  <c r="D11" i="2"/>
  <c r="E24" i="2"/>
  <c r="E25" i="2" s="1"/>
  <c r="E27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<sst xmlns="http://schemas.openxmlformats.org/spreadsheetml/2006/main" count="1134" uniqueCount="393">
  <si>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</si>
  <si>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</si>
  <si>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</si>
  <si>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</si>
  <si>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</si>
  <si>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</si>
  <si>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</si>
  <si>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</si>
  <si>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</si>
  <si>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</si>
  <si>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</si>
  <si>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</si>
  <si>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</si>
  <si>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</si>
  <si>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</si>
  <si>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</si>
  <si>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</si>
  <si>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</si>
  <si>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</si>
  <si>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</si>
  <si>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</si>
  <si>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</si>
  <si>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</si>
  <si>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</si>
  <si>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</si>
  <si>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</si>
  <si>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</si>
  <si>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</si>
  <si>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</si>
  <si>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</si>
  <si>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</si>
  <si>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</si>
  <si>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</si>
  <si>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</si>
  <si>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</si>
  <si>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</si>
  <si>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</si>
  <si>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</si>
  <si>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</si>
  <si>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</si>
  <si>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</si>
  <si>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</si>
  <si>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</si>
  <si>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</si>
  <si>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</si>
  <si>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</si>
  <si>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</si>
  <si>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</si>
  <si>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</si>
  <si>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</si>
  <si>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</si>
  <si>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</si>
  <si>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</si>
  <si>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</si>
  <si>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</si>
  <si>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</si>
  <si>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Garozas ielā 24, Jelgavā vienkāršotas fasādes atjaunošana</t>
  </si>
  <si>
    <t>Garozas iela 24, Jelgava</t>
  </si>
  <si>
    <t>Ieejas mezgla atjaunošana</t>
  </si>
  <si>
    <t>Demontāžas darbi</t>
  </si>
  <si>
    <t>Jumtiņa esošā seguma demontāža ieskaitot pieslēguma elementus un teknes</t>
  </si>
  <si>
    <t>m2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</si>
  <si>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</si>
  <si>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</si>
  <si>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</si>
  <si>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</si>
  <si>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</si>
  <si>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</si>
  <si>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</si>
  <si>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</si>
  <si>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</si>
  <si>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</si>
  <si>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</si>
  <si>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</si>
  <si>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</si>
  <si>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</si>
  <si>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</si>
  <si>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</si>
  <si>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Impregnēta koka brusa 50x50 mm ierīkošana slīpuma izveidošanai</t>
  </si>
  <si>
    <t>impregnēts kokmateriāls 50x50 mm (vai ekvivalents)</t>
  </si>
  <si>
    <t>m3</t>
  </si>
  <si>
    <t>stiprinājuma elementi</t>
  </si>
  <si>
    <t>Metāla jumta seguma ieklāšana ieskaitot pieslēguma elementu ierīkošanu</t>
  </si>
  <si>
    <t>metāla jumta segums Ruukki Monterrey (Ruukki vai ekvivalents)</t>
  </si>
  <si>
    <t>stiprinājumi, palīgmateriāli</t>
  </si>
  <si>
    <t>Skārda elementu ieklāšana</t>
  </si>
  <si>
    <t>m</t>
  </si>
  <si>
    <t>skārds ar PE pārklājumu (vai ekvivalents)</t>
  </si>
  <si>
    <t>palīgmateriāli</t>
  </si>
  <si>
    <t>Lietus ūdens tekņu un notekas izbūve jumtiņam</t>
  </si>
  <si>
    <t>skārds ar PE pārklājumu, apaļa šķērsgriezuma tekne un noteka D100 (vai ekvivalents)</t>
  </si>
  <si>
    <t>kompl.</t>
  </si>
  <si>
    <t>Dažādi darbi</t>
  </si>
  <si>
    <t>Esošā lieveņa laukuma attīrīšana, nomazgāšana ar augstspiediena mazgātāju</t>
  </si>
  <si>
    <t>Esošā lieveņa laukuma remonts, virsmas līdzīnāšana</t>
  </si>
  <si>
    <t>Esošā lieveņa laukuma virsmai izveidot Hyperdesmo (vai ekvivalents) pārklājumu starp kārtām iestrādājot smalkās kvarca smilts pretslīdes klājuma izveidošanai</t>
  </si>
  <si>
    <t>Jumta atjaunošana</t>
  </si>
  <si>
    <t>Esošā jumta seguma demontāža, azbesta saturoša materiāla utilizācija</t>
  </si>
  <si>
    <t>Esošo lietus ūdens novadīšanas sistēmas demotāža</t>
  </si>
  <si>
    <t>Bēniņu attīrīšana no būvgružiem izlīdzinot esošo izdedžu klājumu</t>
  </si>
  <si>
    <t>Televīzijas antenu sakārtošana uz ēkas jumta, pēc nepieicešamības demontējot tos</t>
  </si>
  <si>
    <t>gab</t>
  </si>
  <si>
    <t xml:space="preserve">Materiālu celšana uz un no ēkas </t>
  </si>
  <si>
    <t>obj.</t>
  </si>
  <si>
    <t>Jumta seguma atjaunošana</t>
  </si>
  <si>
    <t>Esošo jumta koka spāru pagarināšana atdalot no mūra ar ruberoīda kārtu</t>
  </si>
  <si>
    <t>impregnēts kokmateriāls 100x100mm L=1500mm (vai ekvivalents)</t>
  </si>
  <si>
    <t>Antikondensāta plēves ieklāšana</t>
  </si>
  <si>
    <t>antikondensāta plēve (vai ekvivalents)</t>
  </si>
  <si>
    <t xml:space="preserve"> stiprinājumi, palīgmateriāli</t>
  </si>
  <si>
    <t>Koka latojuma ierīkošana spāru garenvirzienā antikondensāta plēves stiprināšanai</t>
  </si>
  <si>
    <t>impregnēts kokmateriāls 25x50mm (vai ekvivalents)</t>
  </si>
  <si>
    <t>Koka šķērslatojuma ierīkošana</t>
  </si>
  <si>
    <t>impregnēts kokmateriāls 50x100mm s=250mm (vai ekvivalents)</t>
  </si>
  <si>
    <t>pieslēgumi</t>
  </si>
  <si>
    <t>Jumta lūku izbūve D600 mm (vai ekvivalents)</t>
  </si>
  <si>
    <t>Jumta skārda lāseņu elementu ierīkošana</t>
  </si>
  <si>
    <t>Jumta vējmalas apšušana ar apdares dēlīšiem</t>
  </si>
  <si>
    <t>dekoratīvie apdares dēlīši</t>
  </si>
  <si>
    <t>Jumta pārkares krāsošana</t>
  </si>
  <si>
    <t>grunts krāsa</t>
  </si>
  <si>
    <t>tonēta krāsa</t>
  </si>
  <si>
    <t>Lietus ūdens notekreņu izbūve jumtam</t>
  </si>
  <si>
    <t>skārds ar PE pārklājumu, apaļa šķērsgriezuma tekne D150 (vai ekvivalents)</t>
  </si>
  <si>
    <t>Lietus ūdens notekcauruļu izbūve jumtam</t>
  </si>
  <si>
    <t>skārds ar PE pārklājumu, apaļa šķērsgriezuma noteka D100  (vai ekvivalents)</t>
  </si>
  <si>
    <t>Jumta drošības barjera ar sniega aizturi ierīkošana demontējot esošo</t>
  </si>
  <si>
    <t>Pēdējā stāva pārseguma siltināšana</t>
  </si>
  <si>
    <t>Kāpņu telpas sienas siltināšana no bēniņu iekšpuses ar akmens vates plātnēm b=100mm uz līmjavas kārtas (ieskaitot sienu sagatavošanu, gruntēšanu)</t>
  </si>
  <si>
    <t>akmens vate (λd=0,036 W/m*K) 100mm (vai ekvivalents)</t>
  </si>
  <si>
    <t xml:space="preserve"> līmjava Baumit ProContact (Baumit vai ekvivalents)</t>
  </si>
  <si>
    <t>Siltinājuma armēšana ar stikla šķiedras sietu</t>
  </si>
  <si>
    <t>stikla šķiedras siets āra darbiem 160 g/m2 (Valmiera vai ekvivalents)</t>
  </si>
  <si>
    <t>Kāpņu telpas griestu siltināšana iekšpuses ar akmens vates plātnēm b=100mm uz līmjavas kārtas (ieskaitot sagatavošanu, gruntēšanu)</t>
  </si>
  <si>
    <t>akmens vate (λd=0,038 W/m*K) 100mm (vai ekvivalents)</t>
  </si>
  <si>
    <t>Koka siju karkasa izbūve laipām</t>
  </si>
  <si>
    <t>kokmateriāls 50x100, 50x200 mm</t>
  </si>
  <si>
    <t>palīgmateriāli (skrūves u.c.)</t>
  </si>
  <si>
    <t>Tvaika plēves ieklāšana zem siltumizolācijas</t>
  </si>
  <si>
    <t>tvaika plēve ELT-PEFOIL 200 (vai ekvivalents)</t>
  </si>
  <si>
    <t>Bēniņos iebūvēt beramo akmens vati h=300mm</t>
  </si>
  <si>
    <t>beramā vate (300mm biezumā) λ=0,041 W/(mK) (vai ekvivalents)</t>
  </si>
  <si>
    <t>Bēniņos izbūvēt dēļu laipas virs siltumizolācijas (d=30mm)</t>
  </si>
  <si>
    <t>kokmateriāls 30x100 mm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</si>
  <si>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</si>
  <si>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</si>
  <si>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</si>
  <si>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</si>
  <si>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 (kabeļu demontāža/atvīrzīšana no fasādes)</t>
  </si>
  <si>
    <t>Esošā elektrības sadales skapja atvirzīšana virs projektējamās apdares, stiprināt uz kronšteiniem</t>
  </si>
  <si>
    <t>Fasādes ķieģeļu virsmas labošana, atslāņojošo ķieģeļu demontāža, virsmas attīrīšana, gruntēšana un izlīdzināšana, izveidojot apmetuma kārtu, tajā iestrādājot ribicas sietu ar acs izmēriem apmēram 10 x 10 cm (īpaši bojātās vietās pielietot rabicas sietu divāks kārtās)</t>
  </si>
  <si>
    <t>Cokola un fasādes virsmas mazgāšana ar augstspiediena mazgātāju (kur konstatēts pelējums)</t>
  </si>
  <si>
    <t>Cokola un fasādes virsmas apstrādāšana pret mikroorganismiem ar Baumit SanierLosung saskaņā ar ražotāja norādījumiem (vai ekvivalents)</t>
  </si>
  <si>
    <t>Cokola apmetuma slāņa atjaunošana vietās, kur tās ir bojāts</t>
  </si>
  <si>
    <t>Balkona virsmas attīrīšana, nomazgāšana ar augstspiediena mazgātāju</t>
  </si>
  <si>
    <t>Balkona dzelzsbetona paneļu izdrupušo betonu nokalšana, atsegto stiegrojumu attīrīt no korozijas, astrādāt ar pretkorozijas līdzekli un aizsegt ar remonta sastāvu</t>
  </si>
  <si>
    <t>Balkona esošās apšuvuma demontāža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</si>
  <si>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</si>
  <si>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</si>
  <si>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</si>
  <si>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</si>
  <si>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</si>
  <si>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</si>
  <si>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</si>
  <si>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</si>
  <si>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(λd=0,038 W/m*K) 100mm vai ekvivalents</t>
  </si>
  <si>
    <t>līmjava Baumit BituFix 2K (Baumit vai ekvivalents)</t>
  </si>
  <si>
    <t>palīgmateriāli (dībeļi u.c.)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</si>
  <si>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</si>
  <si>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</si>
  <si>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</si>
  <si>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</si>
  <si>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</si>
  <si>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</si>
  <si>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</si>
  <si>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uz līmjavas kārtas, papildus stiprinot ar dībeļiem</t>
  </si>
  <si>
    <t>akmens vate (λd=0,036 W/m*K) 150mm (vai ekvivalents)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</si>
  <si>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</si>
  <si>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</si>
  <si>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</si>
  <si>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</si>
  <si>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</si>
  <si>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Logu un durvju aiļu malu apdare</t>
  </si>
  <si>
    <t>Logu un durvju aiļu malu siltināšana ar 30 mm akmens vati uz līmjavas kārtas</t>
  </si>
  <si>
    <t>akmens vate (λd=0,038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</si>
  <si>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</si>
  <si>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</si>
  <si>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</si>
  <si>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</si>
  <si>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</si>
  <si>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</si>
  <si>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 xml:space="preserve">drenējoša smilts (filtrācijas koef.&gt;1m/dnn) (vai ekvivalents) </t>
  </si>
  <si>
    <t>Aizbērt tranšeju ap pamatiem ar dolomīta šķembām 150 mm biezumā, tās blīvējot</t>
  </si>
  <si>
    <t xml:space="preserve">dolomīta šķembas (fr.16-45 mm) 150 mm (vai ekvivalents) </t>
  </si>
  <si>
    <t>Aizbērt tranšeju ap pamatiem ar drenējoša smilts (filtrācijas koef.&gt;1m/dnn) 50 mm biezumā, tās blīvējot</t>
  </si>
  <si>
    <t xml:space="preserve">drenējoša smilts (filtrācijas koef.&gt;1m/dnn) 50 mm (vai ekvivalents) </t>
  </si>
  <si>
    <t>Bruģakmens apamales izveide</t>
  </si>
  <si>
    <t xml:space="preserve">bruģakmens 60 mm (vai ekvivalents) </t>
  </si>
  <si>
    <t>Betona ietvju apmales izbūve uz betons sagataves kārtas</t>
  </si>
  <si>
    <t xml:space="preserve">betons C8/10 (vai ekvivalents) </t>
  </si>
  <si>
    <t xml:space="preserve">betona ietvju apmale BR.100.20.8 (vai ekvivalents) </t>
  </si>
  <si>
    <t>Balkonu atjaunošana</t>
  </si>
  <si>
    <t>Esošo balkonu tērauda margu atjaunošanas darbi, tērauda elementu labošana, pārmētināšana</t>
  </si>
  <si>
    <t>Esošo balkonu tērauda margu attīrīšana, gruntēšana un krāsošana (kopējais biezums min 120 mkm)</t>
  </si>
  <si>
    <t>impregnēts kokmateriāls 25x50mm</t>
  </si>
  <si>
    <t>Balkonu margas apšušana ar profilētā skārda loksnēm</t>
  </si>
  <si>
    <t>profilētā skārda loksnes PP20 (vai ekevivalents)</t>
  </si>
  <si>
    <t>Iesegt balkona margas augšējo daļu ar koka dēli</t>
  </si>
  <si>
    <t>impregnēts ēvelēts kokmateriāls 45x145mm</t>
  </si>
  <si>
    <t>Esošo balkonu pārseguma paneļu virsmas armēšana ar stikla šķiedras sietu</t>
  </si>
  <si>
    <t>EJOT PVC profils ar lāsotāju redzams (vai ekvivalents) pa perimetru</t>
  </si>
  <si>
    <t>Dekoratīvā apmetumu iestrāde balkonu pārseguma paneļu virsmas</t>
  </si>
  <si>
    <t>Esošo balkonu pārseguma paneļu virsmas gruntēšana un krāsošana</t>
  </si>
  <si>
    <t>Balkona virsmai izveidot hidroizolācijas kārtu Hyperdesmo (vai ekvivalents)</t>
  </si>
  <si>
    <t>Ventilācijas restes V1 (250x300mm) montāža fasādei</t>
  </si>
  <si>
    <t>Ventilācijas restes V2 (150x150mm) montāža dzegas daļā ieskaitot PVC gofrētu cauruli</t>
  </si>
  <si>
    <t>Iesegt ar dekoratīvo skārdu ārējās palodzes</t>
  </si>
  <si>
    <t>Fasādes sakārtošana (karoga kāta turētāja, mājas Nr. u.c.)</t>
  </si>
  <si>
    <t>Siltināšanas un apdares darbi</t>
  </si>
  <si>
    <t>koka latojuma izbūve balkona margam</t>
  </si>
  <si>
    <t>Logu un durvju maiņa</t>
  </si>
  <si>
    <t>Esošo koka logu demontāža dzīvokļos</t>
  </si>
  <si>
    <t>Esošo koka lodžijas logu bloku demontāža dzīvokļos</t>
  </si>
  <si>
    <t xml:space="preserve">Esošo koka logu demontāža koplietošanas telpās </t>
  </si>
  <si>
    <t>Skārda palodžu elementu demontāža visai ēkai</t>
  </si>
  <si>
    <t>Esošā ieejas ārdurvju demontāža</t>
  </si>
  <si>
    <t>Esošā vējtvera durvju demontāža</t>
  </si>
  <si>
    <t>Esošā durvju demontāža saimniecība telpās</t>
  </si>
  <si>
    <t>Esošā durvju demontāža bēniņos</t>
  </si>
  <si>
    <t>Logu montāža koplietošanas telpās</t>
  </si>
  <si>
    <t>PVC logu bloku montāža koplietošanas telpā veramus, atgāžamus</t>
  </si>
  <si>
    <t>gb</t>
  </si>
  <si>
    <t>PVC konstrukcijas logi L-4 (1550x1400) U=1,30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</si>
  <si>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</si>
  <si>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</si>
  <si>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</si>
  <si>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</si>
  <si>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</si>
  <si>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</si>
  <si>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</si>
  <si>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(vai ekvivalents)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</si>
  <si>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</si>
  <si>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</si>
  <si>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</si>
  <si>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</si>
  <si>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</si>
  <si>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</si>
  <si>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konstrukcijas logi L-1 (1500x1400) U=1,25 W/(m²K)</t>
  </si>
  <si>
    <t>PVC lodžijas logu bloku montāža dzīvokļos veramus, atgāžamus, saglabājot rūtojumu</t>
  </si>
  <si>
    <t>PVC konstrukcijas logi L-2, L-3 (1400x1400, 600x2100) U=1,25 W/(m²K) (vai ekvivalents)</t>
  </si>
  <si>
    <t>Durvju atjaunošana</t>
  </si>
  <si>
    <t>Jauno tērauda konstrukcijas ārduvju montāža ieejas mezglā ieskaitot atduras ierīkošanu</t>
  </si>
  <si>
    <t>tērauda konstrukcijas durvis D1 (1350x2150) U≤1.6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</si>
  <si>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</si>
  <si>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</si>
  <si>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</si>
  <si>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</si>
  <si>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</si>
  <si>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</si>
  <si>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</si>
  <si>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PVC konstrukcijas iekšduvju montāža kāpņu telpā ieskaitot atduras ierīkošanu</t>
  </si>
  <si>
    <t>PVC konstrukcijas durvis D2 (1000x2100) (pirms veikt pasūtījumu durvju toni saskaņot ar Pasūtītāju)</t>
  </si>
  <si>
    <t>Jauno metāla konstrukcijas durvju montāža saimniecības telpām ieskaitot atduras ierīkošanu</t>
  </si>
  <si>
    <t>metāla konstrukcijas durvis D3 (950x2100) ar iestrādātu ventilācijas resti (pirms veikt pasūtījumu durvju toni saskaņot ar Pasūtītāju)</t>
  </si>
  <si>
    <t>Jauno metāla konstrukcijas durvju montāža bēniņos</t>
  </si>
  <si>
    <t>metāla konstrukcijas durvis D4 (900x1900) U≤1.8 W/(m2*K) (vai ekvivalents) (pirms veikt pasūtījumu durvju toni saskaņot ar Pasūtītāju)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</si>
  <si>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</si>
  <si>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</si>
  <si>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</si>
  <si>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</si>
  <si>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</si>
  <si>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</si>
  <si>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</si>
  <si>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</si>
  <si>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</si>
  <si>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</si>
  <si>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</si>
  <si>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</si>
  <si>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</si>
  <si>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</t>
  </si>
  <si>
    <t>Ventilācijas atjaunošanas darbi</t>
  </si>
  <si>
    <t>Esošās ventilācijas šahtas demontāža līdz bēniņu pārsegumam</t>
  </si>
  <si>
    <t>Ventilācijas izbūve</t>
  </si>
  <si>
    <t>Dabīgās ventilācijas kanālu tīrīšana, un vilkmes pārbaude ar atzinumu</t>
  </si>
  <si>
    <t>Dabīgās ventilācijas izvadu aprīkošana ar pasīvās ventilācijas deflektoriem</t>
  </si>
  <si>
    <t>Ventilācijas izvadu pārmūrēšana</t>
  </si>
  <si>
    <t>pilnie ķieģeļi paredzēti skursteņa virsjumta daļas mūrēšanai (vai ekvivalents)</t>
  </si>
  <si>
    <t>mūrjava</t>
  </si>
  <si>
    <t>Ventilācijas izvadu virsmas gruntēšana un krāsošana</t>
  </si>
  <si>
    <t>Dabīgās ventilācijas pieplūdes sistēmas VENTSYS uzstādīšana dzīvokļos (vai ekvivalents)</t>
  </si>
  <si>
    <t>Esošās kanalizācijas sistēmas demontāža</t>
  </si>
  <si>
    <t>Kanalizācijas sistēma</t>
  </si>
  <si>
    <t>Kanalizācijas caurule PP DN110 (vai ekvivalents)</t>
  </si>
  <si>
    <t>Līkums PP DN110 (vai ekvivalents)</t>
  </si>
  <si>
    <t>Trejgabals PP 110/110 (vai ekvivalents)</t>
  </si>
  <si>
    <t>Revīzija PP DN110</t>
  </si>
  <si>
    <t>Alucoat izolācija trokšņa slāpēšanai PAROC 114/30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</si>
  <si>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</si>
  <si>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</si>
  <si>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</si>
  <si>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Grīdas atjaunošana 1. stāva dzīvokļos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</si>
  <si>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</si>
  <si>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</si>
  <si>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</si>
  <si>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</si>
  <si>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</si>
  <si>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</si>
  <si>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</si>
  <si>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</si>
  <si>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</si>
  <si>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Izpildshēmas sagatavošana</t>
  </si>
  <si>
    <t>Kanalizācijas sistēmas atjaunošana</t>
  </si>
  <si>
    <t>Apkures sistēmas atjaunošana</t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</si>
  <si>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</si>
  <si>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</si>
  <si>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</si>
  <si>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</si>
  <si>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</si>
  <si>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</si>
  <si>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</si>
  <si>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</si>
  <si>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</si>
  <si>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</si>
  <si>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</si>
  <si>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</si>
  <si>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līkums 90, Dn54 (vai ekvivalents)</t>
  </si>
  <si>
    <t>Tērauda presējams T-gabals 90, Dn 15/15 (vai ekvivalents)</t>
  </si>
  <si>
    <t>Tērauda presējams T-gabals 90, Dn 18/18/15 (vai ekvivalents)</t>
  </si>
  <si>
    <t>Tērauda presējams T-gabals 90, Dn 18/18/22 (vai ekvivalents)</t>
  </si>
  <si>
    <t>Tērauda presējams T-gabals 90, Dn 18/18/28 (vai ekvivalents)</t>
  </si>
  <si>
    <t>Tērauda presējams T-gabals 90, Dn 22/22/15 (vai ekvivalents)</t>
  </si>
  <si>
    <t>Tērauda presējams T-gabals 90, Dn 22/22/18 (vai ekvivalents)</t>
  </si>
  <si>
    <t>Tērauda presējams T-gabals 90, Dn 22/22/28 (vai ekvivalents)</t>
  </si>
  <si>
    <t>Tērauda presējams T-gabals 90, Dn 28/28/15 (vai ekvivalents)</t>
  </si>
  <si>
    <t>Tērauda presējams T-gabals 90, Dn 28/28/18 (vai ekvivalents)</t>
  </si>
  <si>
    <t>Tērauda presējams T-gabals 90, Dn 28/28/22 (vai ekvivalents)</t>
  </si>
  <si>
    <t>Tērauda presējams T-gabals 90, Dn 42/42/15 (vai ekvivalents)</t>
  </si>
  <si>
    <t>Tērauda presējams T-gabals 90, Dn 42/42/18 (vai ekvivalents)</t>
  </si>
  <si>
    <t>Tērauda presējams T-gabals 90, Dn 42/42/22 (vai ekvivalents)</t>
  </si>
  <si>
    <t>Tērauda presējams T-gabals 90, Dn 42/42/28 (vai ekvivalents)</t>
  </si>
  <si>
    <t>Tērauda presējams T-gabals 90, Dn 54/54/15 (vai ekvivalents)</t>
  </si>
  <si>
    <t>Tērauda presējams T-gabals 90, Dn 54/54/22 (vai ekvivalents)</t>
  </si>
  <si>
    <t>Tērauda presējams T-gabals 90, Dn 54/54 (vai ekvivalents)</t>
  </si>
  <si>
    <t>Tērauda presējams X-gabals, Dn 15/15 (vai ekvivalents)</t>
  </si>
  <si>
    <t>Tērauda presējams X-gabals, Dn 15/15/18/18 (vai ekvivalents)</t>
  </si>
  <si>
    <t>Tērauda presējams X-gabals, Dn 18/18/15/15 (vai ekvivalents)</t>
  </si>
  <si>
    <t>Tērauda presējama pāreja, Dn 18/15 (vai ekvivalents)</t>
  </si>
  <si>
    <t>Tērauda presējama pāreja, Dn 22/15 (vai ekvivalents)</t>
  </si>
  <si>
    <t>Tērauda presējama pāreja, Dn 22/18 (vai ekvivalents)</t>
  </si>
  <si>
    <t>Tērauda presējama pāreja, Dn 28/18 (vai ekvivalents)</t>
  </si>
  <si>
    <t>Tērauda presējama pāreja, Dn 28/22 (vai ekvivalents)</t>
  </si>
  <si>
    <t>Tērauda presējama pāreja, Dn 35/28 (vai ekvivalents)</t>
  </si>
  <si>
    <t>Tērauda presējama pāreja, Dn 42/35 (vai ekvivalents)</t>
  </si>
  <si>
    <t>Tērauda presējama pāreja, Dn 54/28 (vai ekvivalents)</t>
  </si>
  <si>
    <t>Tērauda presējama pāreja, Dn 54/42 (vai ekvivalents)</t>
  </si>
  <si>
    <t>Tērauda radiators Purmo Compact C11-400-1000 ar sienas stiprinājumiem un atgaisotāju (vai ekvivalents)</t>
  </si>
  <si>
    <t>Tērauda radiators Purmo Compact C11-400-700 ar sienas stiprinājumiem un atgaisotāju (vai ekvivalents)</t>
  </si>
  <si>
    <t>Tērauda radiators Purmo Compact C11-400-900 ar sienas stiprinājumiem un atgaisotāju (vai ekvivalents)</t>
  </si>
  <si>
    <t>Tērauda radiators Purmo Compact C22-400-1200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</si>
  <si>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</si>
  <si>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</si>
  <si>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C22-600-900 ar sienas stiprinājumiem un atgaisotāju (vai ekvivalents)</t>
  </si>
  <si>
    <t>Radiatora termogalva ar vārstu komplekts Danfos RA-DV Dn15, RA 2000 ar tempratūras ierobežojumu +16 °C (vai ekvivalents)</t>
  </si>
  <si>
    <t>Radiatora noslēgvārsts ar priekšiestādījumu RLV Dn15 Danfos (vai ekvivalents)</t>
  </si>
  <si>
    <t>Lodveida ventilis t=110˚; P=8 bar, Dn15 (vai ekvivalents)</t>
  </si>
  <si>
    <t>Lodveida ventilis t=110˚; P=8 bar, Dn20 (vai ekvivalents)</t>
  </si>
  <si>
    <t>Lodveida ventilis t=110˚; P=8 bar, Dn50 (vai ekvivalents)</t>
  </si>
  <si>
    <t>Automātiskais atgaisotājs ar noslēgventili t=110˚; P=8 bar Dn15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</si>
  <si>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</si>
  <si>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</si>
  <si>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</si>
  <si>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</si>
  <si>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</si>
  <si>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b=60mm PAROC Hvac Section AluCoat T 48/60 (λD=0,045 W/m*K) (vai ekvivalents)</t>
  </si>
  <si>
    <t>Akmensvates izolācijas čaula, ar alum. atstarojošo slāni; b=60mm PAROC Hvac Section AluCoat T 60/60 (λD=0,045 W/m*K) (vai ekvivalents)</t>
  </si>
  <si>
    <t>Siltumizolācijas fasondaļas</t>
  </si>
  <si>
    <t>PVC pārklājums</t>
  </si>
  <si>
    <t>Montāžas komplekts ieskaitot ugunsdrošības risinājumus</t>
  </si>
  <si>
    <t>Apkures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</si>
  <si>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</si>
  <si>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 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</si>
  <si>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</si>
  <si>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</si>
  <si>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</si>
  <si>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</si>
  <si>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obj</t>
  </si>
  <si>
    <t>Armatūras marķēšana</t>
  </si>
  <si>
    <t>Pieslēgums SM</t>
  </si>
  <si>
    <t>Piezīme: virsizdevumos iekļauti papildu izmaksas, kuras saistītas ar būvlaukuma iekārtošanu, uzturēšanu, būvdarbu organizēšanu</t>
  </si>
  <si>
    <t xml:space="preserve">Tāme sastādīta </t>
  </si>
  <si>
    <t>Tāme sastādīta</t>
  </si>
  <si>
    <t xml:space="preserve">Tiešās izmaksas kopā, t. sk. darba devēja sociālais nodoklis 23.59% </t>
  </si>
  <si>
    <t xml:space="preserve">Tāme sastādīta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</si>
</sst>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77510883-75D5-482B-9D69-0632C77C5BE2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4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topLeftCell="A4" workbookViewId="0">
      <selection activeCell="A36" sqref="A3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4" t="s">
        <v>1</v>
      </c>
      <c r="C4" s="10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5" t="s">
        <v>3</v>
      </c>
      <c r="C8" s="105"/>
    </row>
    <row r="11" spans="1:3" x14ac:dyDescent="0.2">
      <c r="B11" s="2" t="s">
        <v>4</v>
      </c>
    </row>
    <row r="12" spans="1:3" x14ac:dyDescent="0.2">
      <c r="B12" s="84" t="s">
        <v>52</v>
      </c>
    </row>
    <row r="13" spans="1:3" ht="20.399999999999999" x14ac:dyDescent="0.2">
      <c r="A13" s="4" t="s">
        <v>5</v>
      </c>
      <c r="B13" s="77" t="s">
        <v>55</v>
      </c>
      <c r="C13" s="77"/>
    </row>
    <row r="14" spans="1:3" ht="20.399999999999999" x14ac:dyDescent="0.2">
      <c r="A14" s="4" t="s">
        <v>6</v>
      </c>
      <c r="B14" s="77" t="s">
        <v>56</v>
      </c>
      <c r="C14" s="77"/>
    </row>
    <row r="15" spans="1:3" x14ac:dyDescent="0.2">
      <c r="A15" s="4" t="s">
        <v>7</v>
      </c>
      <c r="B15" s="76" t="s">
        <v>57</v>
      </c>
      <c r="C15" s="76"/>
    </row>
    <row r="16" spans="1:3" x14ac:dyDescent="0.2">
      <c r="A16" s="4" t="s">
        <v>8</v>
      </c>
      <c r="B16" s="75"/>
      <c r="C16" s="75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9">
        <v>1</v>
      </c>
      <c r="B19" s="93" t="s">
        <v>56</v>
      </c>
      <c r="C19" s="9">
        <f>'Kops a'!E27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0.8" thickBot="1" x14ac:dyDescent="0.25">
      <c r="A25" s="83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06" t="s">
        <v>13</v>
      </c>
      <c r="B28" s="107"/>
      <c r="C28" s="16">
        <f>ROUND(C26*21%,2)</f>
        <v>0</v>
      </c>
    </row>
    <row r="31" spans="1:3" x14ac:dyDescent="0.2">
      <c r="A31" s="1" t="s">
        <v>14</v>
      </c>
      <c r="B31" s="108"/>
      <c r="C31" s="108"/>
    </row>
    <row r="32" spans="1:3" x14ac:dyDescent="0.2">
      <c r="B32" s="109" t="s">
        <v>15</v>
      </c>
      <c r="C32" s="109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390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47" priority="9" operator="equal">
      <formula>0</formula>
    </cfRule>
  </conditionalFormatting>
  <conditionalFormatting sqref="B13:B16">
    <cfRule type="cellIs" dxfId="146" priority="8" operator="equal">
      <formula>0</formula>
    </cfRule>
  </conditionalFormatting>
  <conditionalFormatting sqref="B19">
    <cfRule type="cellIs" dxfId="145" priority="7" operator="equal">
      <formula>0</formula>
    </cfRule>
  </conditionalFormatting>
  <conditionalFormatting sqref="B34">
    <cfRule type="cellIs" dxfId="144" priority="5" operator="equal">
      <formula>0</formula>
    </cfRule>
  </conditionalFormatting>
  <conditionalFormatting sqref="B31:C31">
    <cfRule type="cellIs" dxfId="143" priority="3" operator="equal">
      <formula>0</formula>
    </cfRule>
  </conditionalFormatting>
  <conditionalFormatting sqref="A19">
    <cfRule type="cellIs" dxfId="142" priority="2" operator="equal">
      <formula>0</formula>
    </cfRule>
  </conditionalFormatting>
  <conditionalFormatting sqref="A36">
    <cfRule type="containsText" dxfId="141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0"/>
  <sheetViews>
    <sheetView topLeftCell="A10" workbookViewId="0">
      <selection activeCell="G26" sqref="G26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05"/>
      <c r="H1" s="105"/>
      <c r="I1" s="105"/>
    </row>
    <row r="2" spans="1:9" x14ac:dyDescent="0.2">
      <c r="A2" s="112" t="s">
        <v>16</v>
      </c>
      <c r="B2" s="112"/>
      <c r="C2" s="112"/>
      <c r="D2" s="112"/>
      <c r="E2" s="112"/>
      <c r="F2" s="112"/>
      <c r="G2" s="112"/>
      <c r="H2" s="112"/>
      <c r="I2" s="11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3" t="s">
        <v>17</v>
      </c>
      <c r="D4" s="113"/>
      <c r="E4" s="113"/>
      <c r="F4" s="113"/>
      <c r="G4" s="113"/>
      <c r="H4" s="113"/>
      <c r="I4" s="113"/>
    </row>
    <row r="5" spans="1:9" ht="11.25" customHeight="1" x14ac:dyDescent="0.2">
      <c r="A5" s="85"/>
      <c r="B5" s="85"/>
      <c r="C5" s="115" t="s">
        <v>52</v>
      </c>
      <c r="D5" s="115"/>
      <c r="E5" s="115"/>
      <c r="F5" s="115"/>
      <c r="G5" s="115"/>
      <c r="H5" s="115"/>
      <c r="I5" s="115"/>
    </row>
    <row r="6" spans="1:9" x14ac:dyDescent="0.2">
      <c r="A6" s="110" t="s">
        <v>18</v>
      </c>
      <c r="B6" s="110"/>
      <c r="C6" s="110"/>
      <c r="D6" s="114" t="str">
        <f>'Kopt a'!B13</f>
        <v>Daudzdzīvokļu dzīvojamās mājas vienkāršotas fasādes atjaunošana</v>
      </c>
      <c r="E6" s="114"/>
      <c r="F6" s="114"/>
      <c r="G6" s="114"/>
      <c r="H6" s="114"/>
      <c r="I6" s="114"/>
    </row>
    <row r="7" spans="1:9" ht="24.9" customHeight="1" x14ac:dyDescent="0.2">
      <c r="A7" s="110" t="s">
        <v>6</v>
      </c>
      <c r="B7" s="110"/>
      <c r="C7" s="110"/>
      <c r="D7" s="111" t="str">
        <f>'Kopt a'!B14</f>
        <v>Daudzdzīvokļu dzīvojamās mājas, Garozas ielā 24, Jelgavā vienkāršotas fasādes atjaunošana</v>
      </c>
      <c r="E7" s="111"/>
      <c r="F7" s="111"/>
      <c r="G7" s="111"/>
      <c r="H7" s="111"/>
      <c r="I7" s="111"/>
    </row>
    <row r="8" spans="1:9" x14ac:dyDescent="0.2">
      <c r="A8" s="120" t="s">
        <v>19</v>
      </c>
      <c r="B8" s="120"/>
      <c r="C8" s="120"/>
      <c r="D8" s="121" t="str">
        <f>'Kopt a'!B15</f>
        <v>Garozas iela 24, Jelgava</v>
      </c>
      <c r="E8" s="121"/>
      <c r="F8" s="121"/>
      <c r="G8" s="121"/>
      <c r="H8" s="121"/>
      <c r="I8" s="121"/>
    </row>
    <row r="9" spans="1:9" x14ac:dyDescent="0.2">
      <c r="A9" s="120" t="s">
        <v>20</v>
      </c>
      <c r="B9" s="120"/>
      <c r="C9" s="120"/>
      <c r="D9" s="121">
        <f>'Kopt a'!B16</f>
        <v>0</v>
      </c>
      <c r="E9" s="121"/>
      <c r="F9" s="121"/>
      <c r="G9" s="121"/>
      <c r="H9" s="121"/>
      <c r="I9" s="121"/>
    </row>
    <row r="10" spans="1:9" x14ac:dyDescent="0.2">
      <c r="C10" s="4" t="s">
        <v>21</v>
      </c>
      <c r="D10" s="122">
        <f>E27</f>
        <v>0</v>
      </c>
      <c r="E10" s="122"/>
      <c r="F10" s="78"/>
      <c r="G10" s="78"/>
      <c r="H10" s="78"/>
      <c r="I10" s="78"/>
    </row>
    <row r="11" spans="1:9" x14ac:dyDescent="0.2">
      <c r="C11" s="4" t="s">
        <v>22</v>
      </c>
      <c r="D11" s="122">
        <f>I23</f>
        <v>0</v>
      </c>
      <c r="E11" s="122"/>
      <c r="F11" s="78"/>
      <c r="G11" s="78"/>
      <c r="H11" s="78"/>
      <c r="I11" s="78"/>
    </row>
    <row r="12" spans="1:9" ht="10.8" thickBot="1" x14ac:dyDescent="0.25">
      <c r="F12" s="18"/>
      <c r="G12" s="18"/>
      <c r="H12" s="18"/>
      <c r="I12" s="18"/>
    </row>
    <row r="13" spans="1:9" x14ac:dyDescent="0.2">
      <c r="A13" s="125" t="s">
        <v>23</v>
      </c>
      <c r="B13" s="127" t="s">
        <v>24</v>
      </c>
      <c r="C13" s="129" t="s">
        <v>25</v>
      </c>
      <c r="D13" s="130"/>
      <c r="E13" s="133" t="s">
        <v>26</v>
      </c>
      <c r="F13" s="116" t="s">
        <v>27</v>
      </c>
      <c r="G13" s="117"/>
      <c r="H13" s="117"/>
      <c r="I13" s="118" t="s">
        <v>28</v>
      </c>
    </row>
    <row r="14" spans="1:9" ht="21" thickBot="1" x14ac:dyDescent="0.25">
      <c r="A14" s="126"/>
      <c r="B14" s="128"/>
      <c r="C14" s="131"/>
      <c r="D14" s="132"/>
      <c r="E14" s="134"/>
      <c r="F14" s="19" t="s">
        <v>29</v>
      </c>
      <c r="G14" s="20" t="s">
        <v>30</v>
      </c>
      <c r="H14" s="20" t="s">
        <v>31</v>
      </c>
      <c r="I14" s="119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35" t="str">
        <f>'1a'!C2:I2</f>
        <v>Ieejas mezgla atjaunošana</v>
      </c>
      <c r="D15" s="136"/>
      <c r="E15" s="59">
        <f>'1a'!P46</f>
        <v>0</v>
      </c>
      <c r="F15" s="54">
        <f>'1a'!M46</f>
        <v>0</v>
      </c>
      <c r="G15" s="55">
        <f>'1a'!N46</f>
        <v>0</v>
      </c>
      <c r="H15" s="55">
        <f>'1a'!O46</f>
        <v>0</v>
      </c>
      <c r="I15" s="56">
        <f>'1a'!L46</f>
        <v>0</v>
      </c>
    </row>
    <row r="16" spans="1:9" x14ac:dyDescent="0.2">
      <c r="A16" s="74">
        <f>IF(E16=0,0,IF(COUNTBLANK(E16)=1,0,COUNTA($E$15:E16)))</f>
        <v>0</v>
      </c>
      <c r="B16" s="25">
        <f>IF(A16=0,0,CONCATENATE("Lt-",A16))</f>
        <v>0</v>
      </c>
      <c r="C16" s="123" t="str">
        <f>'2a'!C2:I2</f>
        <v>Jumta atjaunošana</v>
      </c>
      <c r="D16" s="124"/>
      <c r="E16" s="60">
        <f>'2a'!P81</f>
        <v>0</v>
      </c>
      <c r="F16" s="45">
        <f>'2a'!M81</f>
        <v>0</v>
      </c>
      <c r="G16" s="57">
        <f>'2a'!N81</f>
        <v>0</v>
      </c>
      <c r="H16" s="57">
        <f>'2a'!O81</f>
        <v>0</v>
      </c>
      <c r="I16" s="58">
        <f>'2a'!L81</f>
        <v>0</v>
      </c>
    </row>
    <row r="17" spans="1:9" x14ac:dyDescent="0.2">
      <c r="A17" s="74">
        <f>IF(E17=0,0,IF(COUNTBLANK(E17)=1,0,COUNTA($E$15:E17)))</f>
        <v>0</v>
      </c>
      <c r="B17" s="25">
        <f t="shared" ref="B17:B22" si="0">IF(A17=0,0,CONCATENATE("Lt-",A17))</f>
        <v>0</v>
      </c>
      <c r="C17" s="123" t="str">
        <f>'3a'!C2:I2</f>
        <v>Siltināšanas un apdares darbi</v>
      </c>
      <c r="D17" s="124"/>
      <c r="E17" s="61">
        <f>'3a'!P128</f>
        <v>0</v>
      </c>
      <c r="F17" s="45">
        <f>'3a'!M128</f>
        <v>0</v>
      </c>
      <c r="G17" s="57">
        <f>'3a'!N128</f>
        <v>0</v>
      </c>
      <c r="H17" s="57">
        <f>'3a'!O128</f>
        <v>0</v>
      </c>
      <c r="I17" s="58">
        <f>'3a'!L128</f>
        <v>0</v>
      </c>
    </row>
    <row r="18" spans="1:9" ht="11.25" customHeight="1" x14ac:dyDescent="0.2">
      <c r="A18" s="74">
        <f>IF(E18=0,0,IF(COUNTBLANK(E18)=1,0,COUNTA($E$15:E18)))</f>
        <v>0</v>
      </c>
      <c r="B18" s="25">
        <f t="shared" si="0"/>
        <v>0</v>
      </c>
      <c r="C18" s="123" t="str">
        <f>'4a'!C2:I2</f>
        <v>Logu un durvju maiņa</v>
      </c>
      <c r="D18" s="124"/>
      <c r="E18" s="61">
        <f>'4a'!P94</f>
        <v>0</v>
      </c>
      <c r="F18" s="45">
        <f>'4a'!M94</f>
        <v>0</v>
      </c>
      <c r="G18" s="57">
        <f>'4a'!N94</f>
        <v>0</v>
      </c>
      <c r="H18" s="57">
        <f>'4a'!O94</f>
        <v>0</v>
      </c>
      <c r="I18" s="58">
        <f>'4a'!L94</f>
        <v>0</v>
      </c>
    </row>
    <row r="19" spans="1:9" x14ac:dyDescent="0.2">
      <c r="A19" s="74">
        <f>IF(E19=0,0,IF(COUNTBLANK(E19)=1,0,COUNTA($E$15:E19)))</f>
        <v>0</v>
      </c>
      <c r="B19" s="25">
        <f t="shared" si="0"/>
        <v>0</v>
      </c>
      <c r="C19" s="123" t="str">
        <f>'5a'!C2:I2</f>
        <v>Iekšējie apdares darbi</v>
      </c>
      <c r="D19" s="124"/>
      <c r="E19" s="61">
        <f>'5a'!P27</f>
        <v>0</v>
      </c>
      <c r="F19" s="45">
        <f>'5a'!M27</f>
        <v>0</v>
      </c>
      <c r="G19" s="57">
        <f>'5a'!N27</f>
        <v>0</v>
      </c>
      <c r="H19" s="57">
        <f>'5a'!O27</f>
        <v>0</v>
      </c>
      <c r="I19" s="58">
        <f>'5a'!L27</f>
        <v>0</v>
      </c>
    </row>
    <row r="20" spans="1:9" x14ac:dyDescent="0.2">
      <c r="A20" s="74">
        <f>IF(E20=0,0,IF(COUNTBLANK(E20)=1,0,COUNTA($E$15:E20)))</f>
        <v>0</v>
      </c>
      <c r="B20" s="25">
        <f t="shared" si="0"/>
        <v>0</v>
      </c>
      <c r="C20" s="123" t="str">
        <f>'6a'!C2:I2</f>
        <v>Ventilācijas atjaunošanas darbi</v>
      </c>
      <c r="D20" s="124"/>
      <c r="E20" s="61">
        <f>'6a'!P27</f>
        <v>0</v>
      </c>
      <c r="F20" s="45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2">
      <c r="A21" s="74">
        <f>IF(E21=0,0,IF(COUNTBLANK(E21)=1,0,COUNTA($E$15:E21)))</f>
        <v>0</v>
      </c>
      <c r="B21" s="25">
        <f t="shared" si="0"/>
        <v>0</v>
      </c>
      <c r="C21" s="123" t="str">
        <f>'7a'!C2:I2</f>
        <v>Kanalizācijas sistēmas atjaunošana</v>
      </c>
      <c r="D21" s="124"/>
      <c r="E21" s="61">
        <f>'7a'!P35</f>
        <v>0</v>
      </c>
      <c r="F21" s="45">
        <f>'7a'!M35</f>
        <v>0</v>
      </c>
      <c r="G21" s="57">
        <f>'7a'!N35</f>
        <v>0</v>
      </c>
      <c r="H21" s="57">
        <f>'7a'!O35</f>
        <v>0</v>
      </c>
      <c r="I21" s="58">
        <f>'7a'!L35</f>
        <v>0</v>
      </c>
    </row>
    <row r="22" spans="1:9" ht="10.8" thickBot="1" x14ac:dyDescent="0.25">
      <c r="A22" s="100">
        <f>IF(E22=0,0,IF(COUNTBLANK(E22)=1,0,COUNTA($E$15:E22)))</f>
        <v>0</v>
      </c>
      <c r="B22" s="101">
        <f t="shared" si="0"/>
        <v>0</v>
      </c>
      <c r="C22" s="137" t="str">
        <f>'8a'!C2:I2</f>
        <v>Apkures sistēmas atjaunošana</v>
      </c>
      <c r="D22" s="138"/>
      <c r="E22" s="61">
        <f>'8a'!P94</f>
        <v>0</v>
      </c>
      <c r="F22" s="45">
        <f>'8a'!M94</f>
        <v>0</v>
      </c>
      <c r="G22" s="57">
        <f>'8a'!N94</f>
        <v>0</v>
      </c>
      <c r="H22" s="57">
        <f>'8a'!O94</f>
        <v>0</v>
      </c>
      <c r="I22" s="58">
        <f>'8a'!L94</f>
        <v>0</v>
      </c>
    </row>
    <row r="23" spans="1:9" ht="10.8" thickBot="1" x14ac:dyDescent="0.25">
      <c r="A23" s="139" t="s">
        <v>32</v>
      </c>
      <c r="B23" s="140"/>
      <c r="C23" s="140"/>
      <c r="D23" s="141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142" t="s">
        <v>33</v>
      </c>
      <c r="B24" s="143"/>
      <c r="C24" s="144"/>
      <c r="D24" s="70"/>
      <c r="E24" s="42">
        <f>ROUND(E23*$D24,2)</f>
        <v>0</v>
      </c>
      <c r="F24" s="43"/>
      <c r="G24" s="43"/>
      <c r="H24" s="43"/>
      <c r="I24" s="43"/>
    </row>
    <row r="25" spans="1:9" x14ac:dyDescent="0.2">
      <c r="A25" s="145" t="s">
        <v>34</v>
      </c>
      <c r="B25" s="146"/>
      <c r="C25" s="147"/>
      <c r="D25" s="71"/>
      <c r="E25" s="44">
        <f>ROUND(E24*$D25,2)</f>
        <v>0</v>
      </c>
      <c r="F25" s="43"/>
      <c r="G25" s="43"/>
      <c r="H25" s="43"/>
      <c r="I25" s="43"/>
    </row>
    <row r="26" spans="1:9" x14ac:dyDescent="0.2">
      <c r="A26" s="148" t="s">
        <v>35</v>
      </c>
      <c r="B26" s="149"/>
      <c r="C26" s="150"/>
      <c r="D26" s="72"/>
      <c r="E26" s="44">
        <f>ROUND(E23*$D26,2)</f>
        <v>0</v>
      </c>
      <c r="F26" s="43"/>
      <c r="G26" s="43"/>
      <c r="H26" s="43"/>
      <c r="I26" s="43"/>
    </row>
    <row r="27" spans="1:9" ht="10.8" thickBot="1" x14ac:dyDescent="0.25">
      <c r="A27" s="151" t="s">
        <v>36</v>
      </c>
      <c r="B27" s="152"/>
      <c r="C27" s="153"/>
      <c r="D27" s="22"/>
      <c r="E27" s="102">
        <f>SUM(E23:E26)-E25</f>
        <v>0</v>
      </c>
      <c r="F27" s="43"/>
      <c r="G27" s="43"/>
      <c r="H27" s="43"/>
      <c r="I27" s="43"/>
    </row>
    <row r="28" spans="1:9" x14ac:dyDescent="0.2">
      <c r="A28" s="103" t="s">
        <v>388</v>
      </c>
      <c r="G28" s="21"/>
    </row>
    <row r="29" spans="1:9" x14ac:dyDescent="0.2">
      <c r="C29" s="17"/>
      <c r="D29" s="17"/>
      <c r="E29" s="17"/>
      <c r="F29" s="23"/>
      <c r="G29" s="23"/>
      <c r="H29" s="23"/>
      <c r="I29" s="23"/>
    </row>
    <row r="32" spans="1:9" x14ac:dyDescent="0.2">
      <c r="A32" s="1" t="s">
        <v>14</v>
      </c>
      <c r="B32" s="17"/>
      <c r="C32" s="108"/>
      <c r="D32" s="108"/>
      <c r="E32" s="108"/>
      <c r="F32" s="108"/>
      <c r="G32" s="108"/>
      <c r="H32" s="108"/>
    </row>
    <row r="33" spans="1:8" x14ac:dyDescent="0.2">
      <c r="A33" s="17"/>
      <c r="B33" s="17"/>
      <c r="C33" s="109" t="s">
        <v>15</v>
      </c>
      <c r="D33" s="109"/>
      <c r="E33" s="109"/>
      <c r="F33" s="109"/>
      <c r="G33" s="109"/>
      <c r="H33" s="109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86" t="str">
        <f>'Kopt a'!A36</f>
        <v>Tāme sastādīta</v>
      </c>
      <c r="B35" s="87"/>
      <c r="C35" s="87"/>
      <c r="D35" s="8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108"/>
      <c r="D37" s="108"/>
      <c r="E37" s="108"/>
      <c r="F37" s="108"/>
      <c r="G37" s="108"/>
      <c r="H37" s="108"/>
    </row>
    <row r="38" spans="1:8" x14ac:dyDescent="0.2">
      <c r="A38" s="17"/>
      <c r="B38" s="17"/>
      <c r="C38" s="109" t="s">
        <v>15</v>
      </c>
      <c r="D38" s="109"/>
      <c r="E38" s="109"/>
      <c r="F38" s="109"/>
      <c r="G38" s="109"/>
      <c r="H38" s="109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86" t="s">
        <v>53</v>
      </c>
      <c r="B40" s="87"/>
      <c r="C40" s="92"/>
      <c r="D40" s="87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C38:H38"/>
    <mergeCell ref="A23:D23"/>
    <mergeCell ref="A24:C24"/>
    <mergeCell ref="A25:C25"/>
    <mergeCell ref="A26:C26"/>
    <mergeCell ref="A27:C27"/>
    <mergeCell ref="C21:D21"/>
    <mergeCell ref="C22:D22"/>
    <mergeCell ref="C32:H32"/>
    <mergeCell ref="C33:H33"/>
    <mergeCell ref="C37:H37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3:I23">
    <cfRule type="cellIs" dxfId="140" priority="19" operator="equal">
      <formula>0</formula>
    </cfRule>
  </conditionalFormatting>
  <conditionalFormatting sqref="D10:E11">
    <cfRule type="cellIs" dxfId="139" priority="18" operator="equal">
      <formula>0</formula>
    </cfRule>
  </conditionalFormatting>
  <conditionalFormatting sqref="E15 C15:D22 E24:E27 I15:I22">
    <cfRule type="cellIs" dxfId="138" priority="16" operator="equal">
      <formula>0</formula>
    </cfRule>
  </conditionalFormatting>
  <conditionalFormatting sqref="D24:D26">
    <cfRule type="cellIs" dxfId="137" priority="14" operator="equal">
      <formula>0</formula>
    </cfRule>
  </conditionalFormatting>
  <conditionalFormatting sqref="C37:H37">
    <cfRule type="cellIs" dxfId="136" priority="11" operator="equal">
      <formula>0</formula>
    </cfRule>
  </conditionalFormatting>
  <conditionalFormatting sqref="C32:H32">
    <cfRule type="cellIs" dxfId="135" priority="10" operator="equal">
      <formula>0</formula>
    </cfRule>
  </conditionalFormatting>
  <conditionalFormatting sqref="E15:E22">
    <cfRule type="cellIs" dxfId="134" priority="8" operator="equal">
      <formula>0</formula>
    </cfRule>
  </conditionalFormatting>
  <conditionalFormatting sqref="F15:I22">
    <cfRule type="cellIs" dxfId="133" priority="7" operator="equal">
      <formula>0</formula>
    </cfRule>
  </conditionalFormatting>
  <conditionalFormatting sqref="D6:I9">
    <cfRule type="cellIs" dxfId="132" priority="6" operator="equal">
      <formula>0</formula>
    </cfRule>
  </conditionalFormatting>
  <conditionalFormatting sqref="C40">
    <cfRule type="cellIs" dxfId="131" priority="4" operator="equal">
      <formula>0</formula>
    </cfRule>
  </conditionalFormatting>
  <conditionalFormatting sqref="B15:B22">
    <cfRule type="cellIs" dxfId="130" priority="3" operator="equal">
      <formula>0</formula>
    </cfRule>
  </conditionalFormatting>
  <conditionalFormatting sqref="A15:A22">
    <cfRule type="cellIs" dxfId="129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58"/>
  <sheetViews>
    <sheetView topLeftCell="A13" workbookViewId="0">
      <selection activeCell="G13" sqref="G1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58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ht="11.25" customHeight="1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P46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8" t="str">
        <f>A52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4" t="s">
        <v>60</v>
      </c>
      <c r="D15" s="25" t="s">
        <v>61</v>
      </c>
      <c r="E15" s="99">
        <v>5.52</v>
      </c>
      <c r="F15" s="66"/>
      <c r="G15" s="63"/>
      <c r="H15" s="47">
        <f>ROUND(F15*G15,2)</f>
        <v>0</v>
      </c>
      <c r="I15" s="63"/>
      <c r="J15" s="63"/>
      <c r="K15" s="48">
        <f t="shared" ref="K15:K45" si="0">SUM(H15:J15)</f>
        <v>0</v>
      </c>
      <c r="L15" s="49">
        <f t="shared" ref="L15:L45" si="1">ROUND(E15*F15,2)</f>
        <v>0</v>
      </c>
      <c r="M15" s="47">
        <f t="shared" ref="M15:M45" si="2">ROUND(H15*E15,2)</f>
        <v>0</v>
      </c>
      <c r="N15" s="47">
        <f t="shared" ref="N15:N45" si="3">ROUND(I15*E15,2)</f>
        <v>0</v>
      </c>
      <c r="O15" s="47">
        <f t="shared" ref="O15:O45" si="4">ROUND(J15*E15,2)</f>
        <v>0</v>
      </c>
      <c r="P15" s="48">
        <f t="shared" ref="P15:P45" si="5">SUM(M15:O15)</f>
        <v>0</v>
      </c>
    </row>
    <row r="16" spans="1:16" x14ac:dyDescent="0.2">
      <c r="A16" s="95">
        <v>2</v>
      </c>
      <c r="B16" s="96"/>
      <c r="C16" s="97" t="s">
        <v>62</v>
      </c>
      <c r="D16" s="25"/>
      <c r="E16" s="99"/>
      <c r="F16" s="66"/>
      <c r="G16" s="63"/>
      <c r="H16" s="47">
        <f t="shared" ref="H16:H45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>
        <v>1</v>
      </c>
      <c r="B17" s="39"/>
      <c r="C17" s="94" t="s">
        <v>63</v>
      </c>
      <c r="D17" s="25" t="s">
        <v>61</v>
      </c>
      <c r="E17" s="99">
        <v>4.5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2</v>
      </c>
      <c r="B18" s="39"/>
      <c r="C18" s="94" t="s">
        <v>64</v>
      </c>
      <c r="D18" s="25" t="s">
        <v>61</v>
      </c>
      <c r="E18" s="99">
        <f>E17</f>
        <v>4.5</v>
      </c>
      <c r="F18" s="66"/>
      <c r="G18" s="63"/>
      <c r="H18" s="47">
        <f t="shared" si="6"/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38">
        <v>3</v>
      </c>
      <c r="B19" s="39"/>
      <c r="C19" s="98" t="s">
        <v>65</v>
      </c>
      <c r="D19" s="25" t="s">
        <v>61</v>
      </c>
      <c r="E19" s="99">
        <f>E18*1.25</f>
        <v>5.63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8">
        <v>4</v>
      </c>
      <c r="B20" s="39"/>
      <c r="C20" s="98" t="s">
        <v>66</v>
      </c>
      <c r="D20" s="25" t="s">
        <v>67</v>
      </c>
      <c r="E20" s="99">
        <f>E18*5</f>
        <v>22.5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8">
        <v>5</v>
      </c>
      <c r="B21" s="39"/>
      <c r="C21" s="98" t="s">
        <v>68</v>
      </c>
      <c r="D21" s="25" t="s">
        <v>69</v>
      </c>
      <c r="E21" s="99">
        <v>1</v>
      </c>
      <c r="F21" s="66"/>
      <c r="G21" s="63"/>
      <c r="H21" s="47">
        <f t="shared" si="6"/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0.399999999999999" x14ac:dyDescent="0.2">
      <c r="A22" s="38">
        <v>6</v>
      </c>
      <c r="B22" s="39"/>
      <c r="C22" s="98" t="s">
        <v>70</v>
      </c>
      <c r="D22" s="25" t="s">
        <v>67</v>
      </c>
      <c r="E22" s="99">
        <f>E18*0.25</f>
        <v>1.1299999999999999</v>
      </c>
      <c r="F22" s="66"/>
      <c r="G22" s="63"/>
      <c r="H22" s="47">
        <f t="shared" si="6"/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x14ac:dyDescent="0.2">
      <c r="A23" s="38">
        <v>7</v>
      </c>
      <c r="B23" s="39"/>
      <c r="C23" s="94" t="s">
        <v>71</v>
      </c>
      <c r="D23" s="25" t="s">
        <v>61</v>
      </c>
      <c r="E23" s="99">
        <f>E18</f>
        <v>4.5</v>
      </c>
      <c r="F23" s="66"/>
      <c r="G23" s="63"/>
      <c r="H23" s="47">
        <f t="shared" si="6"/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0.399999999999999" x14ac:dyDescent="0.2">
      <c r="A24" s="38">
        <v>8</v>
      </c>
      <c r="B24" s="39"/>
      <c r="C24" s="98" t="s">
        <v>72</v>
      </c>
      <c r="D24" s="25" t="s">
        <v>67</v>
      </c>
      <c r="E24" s="99">
        <f>E23*4</f>
        <v>18</v>
      </c>
      <c r="F24" s="66"/>
      <c r="G24" s="63"/>
      <c r="H24" s="47">
        <f t="shared" si="6"/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8">
        <v>9</v>
      </c>
      <c r="B25" s="39"/>
      <c r="C25" s="98" t="s">
        <v>73</v>
      </c>
      <c r="D25" s="25" t="s">
        <v>69</v>
      </c>
      <c r="E25" s="99">
        <v>1</v>
      </c>
      <c r="F25" s="66"/>
      <c r="G25" s="63"/>
      <c r="H25" s="47">
        <f t="shared" si="6"/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10</v>
      </c>
      <c r="B26" s="39"/>
      <c r="C26" s="94" t="s">
        <v>74</v>
      </c>
      <c r="D26" s="25" t="s">
        <v>61</v>
      </c>
      <c r="E26" s="99">
        <f>E23</f>
        <v>4.5</v>
      </c>
      <c r="F26" s="66"/>
      <c r="G26" s="63"/>
      <c r="H26" s="47">
        <f t="shared" si="6"/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0.399999999999999" x14ac:dyDescent="0.2">
      <c r="A27" s="38">
        <v>11</v>
      </c>
      <c r="B27" s="39"/>
      <c r="C27" s="98" t="s">
        <v>75</v>
      </c>
      <c r="D27" s="25" t="s">
        <v>76</v>
      </c>
      <c r="E27" s="99">
        <f>E26*0.45*1.2</f>
        <v>2.4300000000000002</v>
      </c>
      <c r="F27" s="66"/>
      <c r="G27" s="63"/>
      <c r="H27" s="47">
        <f t="shared" si="6"/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8">
        <v>12</v>
      </c>
      <c r="B28" s="39"/>
      <c r="C28" s="98" t="s">
        <v>73</v>
      </c>
      <c r="D28" s="25" t="s">
        <v>69</v>
      </c>
      <c r="E28" s="99">
        <v>1</v>
      </c>
      <c r="F28" s="66"/>
      <c r="G28" s="63"/>
      <c r="H28" s="47">
        <f t="shared" si="6"/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95">
        <v>3</v>
      </c>
      <c r="B29" s="96"/>
      <c r="C29" s="97" t="s">
        <v>77</v>
      </c>
      <c r="D29" s="25"/>
      <c r="E29" s="99"/>
      <c r="F29" s="66"/>
      <c r="G29" s="63"/>
      <c r="H29" s="47">
        <f t="shared" si="6"/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ht="20.399999999999999" x14ac:dyDescent="0.2">
      <c r="A30" s="38">
        <v>1</v>
      </c>
      <c r="B30" s="39"/>
      <c r="C30" s="94" t="s">
        <v>78</v>
      </c>
      <c r="D30" s="25" t="s">
        <v>61</v>
      </c>
      <c r="E30" s="99">
        <v>4.5</v>
      </c>
      <c r="F30" s="66"/>
      <c r="G30" s="63"/>
      <c r="H30" s="47">
        <f t="shared" si="6"/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8">
        <v>2</v>
      </c>
      <c r="B31" s="39"/>
      <c r="C31" s="98" t="s">
        <v>79</v>
      </c>
      <c r="D31" s="25" t="s">
        <v>80</v>
      </c>
      <c r="E31" s="99">
        <v>0.02</v>
      </c>
      <c r="F31" s="66"/>
      <c r="G31" s="63"/>
      <c r="H31" s="47">
        <f t="shared" si="6"/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8">
        <v>3</v>
      </c>
      <c r="B32" s="39"/>
      <c r="C32" s="98" t="s">
        <v>81</v>
      </c>
      <c r="D32" s="25" t="s">
        <v>69</v>
      </c>
      <c r="E32" s="99">
        <v>1</v>
      </c>
      <c r="F32" s="66"/>
      <c r="G32" s="63"/>
      <c r="H32" s="47">
        <f t="shared" si="6"/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38">
        <v>4</v>
      </c>
      <c r="B33" s="39"/>
      <c r="C33" s="94" t="s">
        <v>82</v>
      </c>
      <c r="D33" s="25" t="s">
        <v>61</v>
      </c>
      <c r="E33" s="99">
        <v>4.5</v>
      </c>
      <c r="F33" s="66"/>
      <c r="G33" s="63"/>
      <c r="H33" s="47">
        <f t="shared" si="6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38">
        <v>5</v>
      </c>
      <c r="B34" s="39"/>
      <c r="C34" s="98" t="s">
        <v>83</v>
      </c>
      <c r="D34" s="25" t="s">
        <v>61</v>
      </c>
      <c r="E34" s="99">
        <f>E33*1.25</f>
        <v>5.63</v>
      </c>
      <c r="F34" s="66"/>
      <c r="G34" s="63"/>
      <c r="H34" s="47">
        <f t="shared" si="6"/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8">
        <v>6</v>
      </c>
      <c r="B35" s="39"/>
      <c r="C35" s="98" t="s">
        <v>84</v>
      </c>
      <c r="D35" s="25" t="s">
        <v>69</v>
      </c>
      <c r="E35" s="99">
        <v>1</v>
      </c>
      <c r="F35" s="66"/>
      <c r="G35" s="63"/>
      <c r="H35" s="47">
        <f t="shared" si="6"/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7</v>
      </c>
      <c r="B36" s="39"/>
      <c r="C36" s="94" t="s">
        <v>85</v>
      </c>
      <c r="D36" s="25" t="s">
        <v>86</v>
      </c>
      <c r="E36" s="99">
        <v>18.3</v>
      </c>
      <c r="F36" s="66"/>
      <c r="G36" s="63"/>
      <c r="H36" s="47">
        <f t="shared" si="6"/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8">
        <v>8</v>
      </c>
      <c r="B37" s="39"/>
      <c r="C37" s="98" t="s">
        <v>87</v>
      </c>
      <c r="D37" s="25" t="s">
        <v>86</v>
      </c>
      <c r="E37" s="99">
        <f>E36*1.1</f>
        <v>20.13</v>
      </c>
      <c r="F37" s="66"/>
      <c r="G37" s="63"/>
      <c r="H37" s="47">
        <f t="shared" si="6"/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8">
        <v>9</v>
      </c>
      <c r="B38" s="39"/>
      <c r="C38" s="98" t="s">
        <v>88</v>
      </c>
      <c r="D38" s="25" t="s">
        <v>69</v>
      </c>
      <c r="E38" s="99">
        <v>1</v>
      </c>
      <c r="F38" s="66"/>
      <c r="G38" s="63"/>
      <c r="H38" s="47">
        <f t="shared" si="6"/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8">
        <v>10</v>
      </c>
      <c r="B39" s="39"/>
      <c r="C39" s="94" t="s">
        <v>89</v>
      </c>
      <c r="D39" s="25" t="s">
        <v>86</v>
      </c>
      <c r="E39" s="99">
        <v>16.350000000000001</v>
      </c>
      <c r="F39" s="66"/>
      <c r="G39" s="63"/>
      <c r="H39" s="47">
        <f t="shared" si="6"/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0.399999999999999" x14ac:dyDescent="0.2">
      <c r="A40" s="38">
        <v>11</v>
      </c>
      <c r="B40" s="39"/>
      <c r="C40" s="98" t="s">
        <v>90</v>
      </c>
      <c r="D40" s="25" t="s">
        <v>86</v>
      </c>
      <c r="E40" s="99">
        <f>E39*1.15</f>
        <v>18.8</v>
      </c>
      <c r="F40" s="66"/>
      <c r="G40" s="63"/>
      <c r="H40" s="47">
        <f t="shared" si="6"/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8">
        <v>12</v>
      </c>
      <c r="B41" s="39"/>
      <c r="C41" s="98" t="s">
        <v>81</v>
      </c>
      <c r="D41" s="25" t="s">
        <v>91</v>
      </c>
      <c r="E41" s="99">
        <v>1</v>
      </c>
      <c r="F41" s="66"/>
      <c r="G41" s="63"/>
      <c r="H41" s="47">
        <f t="shared" si="6"/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95">
        <v>4</v>
      </c>
      <c r="B42" s="96"/>
      <c r="C42" s="97" t="s">
        <v>92</v>
      </c>
      <c r="D42" s="25"/>
      <c r="E42" s="99"/>
      <c r="F42" s="66"/>
      <c r="G42" s="63"/>
      <c r="H42" s="47">
        <f t="shared" si="6"/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0.399999999999999" x14ac:dyDescent="0.2">
      <c r="A43" s="38">
        <v>1</v>
      </c>
      <c r="B43" s="39"/>
      <c r="C43" s="94" t="s">
        <v>93</v>
      </c>
      <c r="D43" s="25" t="s">
        <v>61</v>
      </c>
      <c r="E43" s="99">
        <v>6.9</v>
      </c>
      <c r="F43" s="66"/>
      <c r="G43" s="63"/>
      <c r="H43" s="47">
        <f t="shared" si="6"/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0.399999999999999" x14ac:dyDescent="0.2">
      <c r="A44" s="38">
        <v>2</v>
      </c>
      <c r="B44" s="39"/>
      <c r="C44" s="94" t="s">
        <v>94</v>
      </c>
      <c r="D44" s="25" t="s">
        <v>61</v>
      </c>
      <c r="E44" s="99">
        <f>E43</f>
        <v>6.9</v>
      </c>
      <c r="F44" s="66"/>
      <c r="G44" s="63"/>
      <c r="H44" s="47">
        <f t="shared" si="6"/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ht="41.4" thickBot="1" x14ac:dyDescent="0.25">
      <c r="A45" s="38">
        <v>3</v>
      </c>
      <c r="B45" s="39"/>
      <c r="C45" s="94" t="s">
        <v>95</v>
      </c>
      <c r="D45" s="25" t="s">
        <v>61</v>
      </c>
      <c r="E45" s="99">
        <f>E44</f>
        <v>6.9</v>
      </c>
      <c r="F45" s="66"/>
      <c r="G45" s="63"/>
      <c r="H45" s="47">
        <f t="shared" si="6"/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10.8" thickBot="1" x14ac:dyDescent="0.25">
      <c r="A46" s="172" t="s">
        <v>391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67">
        <f>SUM(L14:L45)</f>
        <v>0</v>
      </c>
      <c r="M46" s="68">
        <f>SUM(M14:M45)</f>
        <v>0</v>
      </c>
      <c r="N46" s="68">
        <f>SUM(N14:N45)</f>
        <v>0</v>
      </c>
      <c r="O46" s="68">
        <f>SUM(O14:O45)</f>
        <v>0</v>
      </c>
      <c r="P46" s="69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71">
        <f>'Kops a'!C32:H32</f>
        <v>0</v>
      </c>
      <c r="D49" s="171"/>
      <c r="E49" s="171"/>
      <c r="F49" s="171"/>
      <c r="G49" s="171"/>
      <c r="H49" s="171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9" t="s">
        <v>15</v>
      </c>
      <c r="D50" s="109"/>
      <c r="E50" s="109"/>
      <c r="F50" s="109"/>
      <c r="G50" s="109"/>
      <c r="H50" s="109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86" t="str">
        <f>'Kops a'!A35</f>
        <v>Tāme sastādīta</v>
      </c>
      <c r="B52" s="87"/>
      <c r="C52" s="87"/>
      <c r="D52" s="8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37</v>
      </c>
      <c r="B54" s="17"/>
      <c r="C54" s="171">
        <f>'Kops a'!C37:H37</f>
        <v>0</v>
      </c>
      <c r="D54" s="171"/>
      <c r="E54" s="171"/>
      <c r="F54" s="171"/>
      <c r="G54" s="171"/>
      <c r="H54" s="171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9" t="s">
        <v>15</v>
      </c>
      <c r="D55" s="109"/>
      <c r="E55" s="109"/>
      <c r="F55" s="109"/>
      <c r="G55" s="109"/>
      <c r="H55" s="109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86" t="s">
        <v>54</v>
      </c>
      <c r="B57" s="87"/>
      <c r="C57" s="91">
        <f>'Kops a'!C40</f>
        <v>0</v>
      </c>
      <c r="D57" s="5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22">
    <mergeCell ref="E12:E13"/>
    <mergeCell ref="C54:H54"/>
    <mergeCell ref="C55:H55"/>
    <mergeCell ref="C49:H49"/>
    <mergeCell ref="C50:H50"/>
    <mergeCell ref="A46:K46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45 A14:G45">
    <cfRule type="cellIs" dxfId="126" priority="21" operator="equal">
      <formula>0</formula>
    </cfRule>
  </conditionalFormatting>
  <conditionalFormatting sqref="N9:O9 K14:P45 H14:H45">
    <cfRule type="cellIs" dxfId="125" priority="19" operator="equal">
      <formula>0</formula>
    </cfRule>
  </conditionalFormatting>
  <conditionalFormatting sqref="A9">
    <cfRule type="containsText" dxfId="124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3" priority="16" operator="equal">
      <formula>0</formula>
    </cfRule>
  </conditionalFormatting>
  <conditionalFormatting sqref="O10:P10">
    <cfRule type="cellIs" dxfId="122" priority="15" operator="equal">
      <formula>"20__. gada __. _________"</formula>
    </cfRule>
  </conditionalFormatting>
  <conditionalFormatting sqref="A46:K46">
    <cfRule type="containsText" dxfId="121" priority="13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C54:H54">
    <cfRule type="cellIs" dxfId="120" priority="10" operator="equal">
      <formula>0</formula>
    </cfRule>
  </conditionalFormatting>
  <conditionalFormatting sqref="C49:H49">
    <cfRule type="cellIs" dxfId="119" priority="9" operator="equal">
      <formula>0</formula>
    </cfRule>
  </conditionalFormatting>
  <conditionalFormatting sqref="L46:P46">
    <cfRule type="cellIs" dxfId="118" priority="8" operator="equal">
      <formula>0</formula>
    </cfRule>
  </conditionalFormatting>
  <conditionalFormatting sqref="C4:I4">
    <cfRule type="cellIs" dxfId="117" priority="7" operator="equal">
      <formula>0</formula>
    </cfRule>
  </conditionalFormatting>
  <conditionalFormatting sqref="D5:L8">
    <cfRule type="cellIs" dxfId="116" priority="5" operator="equal">
      <formula>0</formula>
    </cfRule>
  </conditionalFormatting>
  <conditionalFormatting sqref="C54:H54 C57 C49:H49">
    <cfRule type="cellIs" dxfId="115" priority="4" operator="equal">
      <formula>0</formula>
    </cfRule>
  </conditionalFormatting>
  <conditionalFormatting sqref="D1">
    <cfRule type="cellIs" dxfId="114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93"/>
  <sheetViews>
    <sheetView workbookViewId="0">
      <selection activeCell="I87" sqref="I8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96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P81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A87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4" t="s">
        <v>97</v>
      </c>
      <c r="D15" s="25" t="s">
        <v>61</v>
      </c>
      <c r="E15" s="99">
        <v>655.82</v>
      </c>
      <c r="F15" s="66"/>
      <c r="G15" s="63"/>
      <c r="H15" s="47">
        <f>ROUND(F15*G15,2)</f>
        <v>0</v>
      </c>
      <c r="I15" s="63"/>
      <c r="J15" s="63"/>
      <c r="K15" s="48">
        <f t="shared" ref="K15:K74" si="0">SUM(H15:J15)</f>
        <v>0</v>
      </c>
      <c r="L15" s="49">
        <f t="shared" ref="L15:L74" si="1">ROUND(E15*F15,2)</f>
        <v>0</v>
      </c>
      <c r="M15" s="47">
        <f t="shared" ref="M15:M74" si="2">ROUND(H15*E15,2)</f>
        <v>0</v>
      </c>
      <c r="N15" s="47">
        <f t="shared" ref="N15:N74" si="3">ROUND(I15*E15,2)</f>
        <v>0</v>
      </c>
      <c r="O15" s="47">
        <f t="shared" ref="O15:O74" si="4">ROUND(J15*E15,2)</f>
        <v>0</v>
      </c>
      <c r="P15" s="48">
        <f t="shared" ref="P15:P74" si="5">SUM(M15:O15)</f>
        <v>0</v>
      </c>
    </row>
    <row r="16" spans="1:16" x14ac:dyDescent="0.2">
      <c r="A16" s="38">
        <v>2</v>
      </c>
      <c r="B16" s="39"/>
      <c r="C16" s="94" t="s">
        <v>98</v>
      </c>
      <c r="D16" s="25" t="s">
        <v>86</v>
      </c>
      <c r="E16" s="99">
        <v>189.2</v>
      </c>
      <c r="F16" s="66"/>
      <c r="G16" s="63"/>
      <c r="H16" s="47">
        <f t="shared" ref="H16:H19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ht="20.399999999999999" x14ac:dyDescent="0.2">
      <c r="A17" s="38">
        <v>3</v>
      </c>
      <c r="B17" s="39"/>
      <c r="C17" s="94" t="s">
        <v>99</v>
      </c>
      <c r="D17" s="25" t="s">
        <v>61</v>
      </c>
      <c r="E17" s="99">
        <v>484.74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4</v>
      </c>
      <c r="B18" s="39"/>
      <c r="C18" s="94" t="s">
        <v>100</v>
      </c>
      <c r="D18" s="25" t="s">
        <v>101</v>
      </c>
      <c r="E18" s="99">
        <v>3</v>
      </c>
      <c r="F18" s="66"/>
      <c r="G18" s="63"/>
      <c r="H18" s="47">
        <f t="shared" si="6"/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8">
        <v>5</v>
      </c>
      <c r="B19" s="39"/>
      <c r="C19" s="94" t="s">
        <v>102</v>
      </c>
      <c r="D19" s="25" t="s">
        <v>103</v>
      </c>
      <c r="E19" s="99">
        <v>1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95">
        <v>2</v>
      </c>
      <c r="B20" s="96"/>
      <c r="C20" s="97" t="s">
        <v>104</v>
      </c>
      <c r="D20" s="25"/>
      <c r="E20" s="99"/>
      <c r="F20" s="66"/>
      <c r="G20" s="63"/>
      <c r="H20" s="47"/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0.399999999999999" x14ac:dyDescent="0.2">
      <c r="A21" s="38">
        <v>1</v>
      </c>
      <c r="B21" s="39"/>
      <c r="C21" s="94" t="s">
        <v>105</v>
      </c>
      <c r="D21" s="25" t="s">
        <v>80</v>
      </c>
      <c r="E21" s="99">
        <v>0.71</v>
      </c>
      <c r="F21" s="66"/>
      <c r="G21" s="63"/>
      <c r="H21" s="47">
        <f t="shared" ref="H21:H24" si="7"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0.399999999999999" x14ac:dyDescent="0.2">
      <c r="A22" s="38">
        <v>2</v>
      </c>
      <c r="B22" s="39"/>
      <c r="C22" s="98" t="s">
        <v>106</v>
      </c>
      <c r="D22" s="25" t="s">
        <v>80</v>
      </c>
      <c r="E22" s="99">
        <f>E21*1.15</f>
        <v>0.82</v>
      </c>
      <c r="F22" s="66"/>
      <c r="G22" s="63"/>
      <c r="H22" s="47"/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x14ac:dyDescent="0.2">
      <c r="A23" s="38">
        <v>3</v>
      </c>
      <c r="B23" s="39"/>
      <c r="C23" s="98" t="s">
        <v>81</v>
      </c>
      <c r="D23" s="25" t="s">
        <v>69</v>
      </c>
      <c r="E23" s="99">
        <v>1</v>
      </c>
      <c r="F23" s="66"/>
      <c r="G23" s="63"/>
      <c r="H23" s="47"/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8">
        <v>4</v>
      </c>
      <c r="B24" s="39"/>
      <c r="C24" s="94" t="s">
        <v>107</v>
      </c>
      <c r="D24" s="25" t="s">
        <v>61</v>
      </c>
      <c r="E24" s="99">
        <v>680</v>
      </c>
      <c r="F24" s="66"/>
      <c r="G24" s="63"/>
      <c r="H24" s="47">
        <f t="shared" si="7"/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8">
        <v>5</v>
      </c>
      <c r="B25" s="39"/>
      <c r="C25" s="98" t="s">
        <v>108</v>
      </c>
      <c r="D25" s="25" t="s">
        <v>61</v>
      </c>
      <c r="E25" s="99">
        <f>E24*1.25</f>
        <v>850</v>
      </c>
      <c r="F25" s="66"/>
      <c r="G25" s="63"/>
      <c r="H25" s="47"/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6</v>
      </c>
      <c r="B26" s="39"/>
      <c r="C26" s="98" t="s">
        <v>109</v>
      </c>
      <c r="D26" s="25" t="s">
        <v>69</v>
      </c>
      <c r="E26" s="99">
        <v>1</v>
      </c>
      <c r="F26" s="66"/>
      <c r="G26" s="63"/>
      <c r="H26" s="47"/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0.399999999999999" x14ac:dyDescent="0.2">
      <c r="A27" s="38">
        <v>7</v>
      </c>
      <c r="B27" s="39"/>
      <c r="C27" s="94" t="s">
        <v>110</v>
      </c>
      <c r="D27" s="25" t="s">
        <v>80</v>
      </c>
      <c r="E27" s="99">
        <v>0.37</v>
      </c>
      <c r="F27" s="66"/>
      <c r="G27" s="63"/>
      <c r="H27" s="47">
        <f t="shared" ref="H27" si="8"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8">
        <v>8</v>
      </c>
      <c r="B28" s="39"/>
      <c r="C28" s="98" t="s">
        <v>111</v>
      </c>
      <c r="D28" s="25" t="s">
        <v>80</v>
      </c>
      <c r="E28" s="99">
        <f>E27*1.15</f>
        <v>0.43</v>
      </c>
      <c r="F28" s="66"/>
      <c r="G28" s="63"/>
      <c r="H28" s="47"/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8">
        <v>9</v>
      </c>
      <c r="B29" s="39"/>
      <c r="C29" s="98" t="s">
        <v>81</v>
      </c>
      <c r="D29" s="25" t="s">
        <v>69</v>
      </c>
      <c r="E29" s="99">
        <v>1</v>
      </c>
      <c r="F29" s="66"/>
      <c r="G29" s="63"/>
      <c r="H29" s="47"/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10</v>
      </c>
      <c r="B30" s="39"/>
      <c r="C30" s="94" t="s">
        <v>112</v>
      </c>
      <c r="D30" s="25" t="s">
        <v>80</v>
      </c>
      <c r="E30" s="99">
        <v>13.6</v>
      </c>
      <c r="F30" s="66"/>
      <c r="G30" s="63"/>
      <c r="H30" s="47">
        <f t="shared" ref="H30" si="9"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0.399999999999999" x14ac:dyDescent="0.2">
      <c r="A31" s="38">
        <v>11</v>
      </c>
      <c r="B31" s="39"/>
      <c r="C31" s="98" t="s">
        <v>113</v>
      </c>
      <c r="D31" s="25" t="s">
        <v>80</v>
      </c>
      <c r="E31" s="99">
        <f>E30*1.15</f>
        <v>15.64</v>
      </c>
      <c r="F31" s="66"/>
      <c r="G31" s="63"/>
      <c r="H31" s="47"/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8">
        <v>12</v>
      </c>
      <c r="B32" s="39"/>
      <c r="C32" s="98" t="s">
        <v>81</v>
      </c>
      <c r="D32" s="25" t="s">
        <v>69</v>
      </c>
      <c r="E32" s="99">
        <v>1</v>
      </c>
      <c r="F32" s="66"/>
      <c r="G32" s="63"/>
      <c r="H32" s="47"/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38">
        <v>13</v>
      </c>
      <c r="B33" s="39"/>
      <c r="C33" s="94" t="s">
        <v>82</v>
      </c>
      <c r="D33" s="25" t="s">
        <v>61</v>
      </c>
      <c r="E33" s="99">
        <v>680</v>
      </c>
      <c r="F33" s="66"/>
      <c r="G33" s="63"/>
      <c r="H33" s="47">
        <f t="shared" ref="H33" si="10"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38">
        <v>14</v>
      </c>
      <c r="B34" s="39"/>
      <c r="C34" s="98" t="s">
        <v>83</v>
      </c>
      <c r="D34" s="25" t="s">
        <v>61</v>
      </c>
      <c r="E34" s="99">
        <f>E33*1.25</f>
        <v>850</v>
      </c>
      <c r="F34" s="66"/>
      <c r="G34" s="63"/>
      <c r="H34" s="47"/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8">
        <v>15</v>
      </c>
      <c r="B35" s="39"/>
      <c r="C35" s="98" t="s">
        <v>114</v>
      </c>
      <c r="D35" s="25" t="s">
        <v>69</v>
      </c>
      <c r="E35" s="99">
        <v>1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16</v>
      </c>
      <c r="B36" s="39"/>
      <c r="C36" s="98" t="s">
        <v>84</v>
      </c>
      <c r="D36" s="25" t="s">
        <v>69</v>
      </c>
      <c r="E36" s="99">
        <v>1</v>
      </c>
      <c r="F36" s="66"/>
      <c r="G36" s="63"/>
      <c r="H36" s="47"/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8">
        <v>17</v>
      </c>
      <c r="B37" s="39"/>
      <c r="C37" s="94" t="s">
        <v>115</v>
      </c>
      <c r="D37" s="25" t="s">
        <v>91</v>
      </c>
      <c r="E37" s="99">
        <v>3</v>
      </c>
      <c r="F37" s="66"/>
      <c r="G37" s="63"/>
      <c r="H37" s="47">
        <f t="shared" ref="H37:H38" si="11"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8">
        <v>18</v>
      </c>
      <c r="B38" s="39"/>
      <c r="C38" s="94" t="s">
        <v>116</v>
      </c>
      <c r="D38" s="25" t="s">
        <v>86</v>
      </c>
      <c r="E38" s="99">
        <v>108.8</v>
      </c>
      <c r="F38" s="66"/>
      <c r="G38" s="63"/>
      <c r="H38" s="47">
        <f t="shared" si="11"/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8">
        <v>19</v>
      </c>
      <c r="B39" s="39"/>
      <c r="C39" s="98" t="s">
        <v>87</v>
      </c>
      <c r="D39" s="25" t="s">
        <v>86</v>
      </c>
      <c r="E39" s="99">
        <f>E38*1.15</f>
        <v>125.12</v>
      </c>
      <c r="F39" s="66"/>
      <c r="G39" s="63"/>
      <c r="H39" s="47"/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8">
        <v>20</v>
      </c>
      <c r="B40" s="39"/>
      <c r="C40" s="98" t="s">
        <v>84</v>
      </c>
      <c r="D40" s="25" t="s">
        <v>69</v>
      </c>
      <c r="E40" s="99">
        <v>1</v>
      </c>
      <c r="F40" s="66"/>
      <c r="G40" s="63"/>
      <c r="H40" s="47"/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8">
        <v>21</v>
      </c>
      <c r="B41" s="39"/>
      <c r="C41" s="94" t="s">
        <v>117</v>
      </c>
      <c r="D41" s="25" t="s">
        <v>61</v>
      </c>
      <c r="E41" s="99">
        <v>7.5</v>
      </c>
      <c r="F41" s="66"/>
      <c r="G41" s="63"/>
      <c r="H41" s="47">
        <f t="shared" ref="H41" si="12"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8">
        <v>22</v>
      </c>
      <c r="B42" s="39"/>
      <c r="C42" s="98" t="s">
        <v>118</v>
      </c>
      <c r="D42" s="25" t="s">
        <v>61</v>
      </c>
      <c r="E42" s="99">
        <f>E41*1.15</f>
        <v>8.6300000000000008</v>
      </c>
      <c r="F42" s="66"/>
      <c r="G42" s="63"/>
      <c r="H42" s="47"/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8">
        <v>23</v>
      </c>
      <c r="B43" s="39"/>
      <c r="C43" s="98" t="s">
        <v>84</v>
      </c>
      <c r="D43" s="25" t="s">
        <v>69</v>
      </c>
      <c r="E43" s="99">
        <v>1</v>
      </c>
      <c r="F43" s="66"/>
      <c r="G43" s="63"/>
      <c r="H43" s="47"/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8">
        <v>24</v>
      </c>
      <c r="B44" s="39"/>
      <c r="C44" s="94" t="s">
        <v>119</v>
      </c>
      <c r="D44" s="25" t="s">
        <v>61</v>
      </c>
      <c r="E44" s="99">
        <f>E41</f>
        <v>7.5</v>
      </c>
      <c r="F44" s="66"/>
      <c r="G44" s="63"/>
      <c r="H44" s="47">
        <f t="shared" ref="H44" si="13"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8">
        <v>25</v>
      </c>
      <c r="B45" s="39"/>
      <c r="C45" s="98" t="s">
        <v>120</v>
      </c>
      <c r="D45" s="25" t="s">
        <v>76</v>
      </c>
      <c r="E45" s="99">
        <f>E44/4</f>
        <v>1.88</v>
      </c>
      <c r="F45" s="66"/>
      <c r="G45" s="63"/>
      <c r="H45" s="47"/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8">
        <v>26</v>
      </c>
      <c r="B46" s="39"/>
      <c r="C46" s="98" t="s">
        <v>121</v>
      </c>
      <c r="D46" s="25" t="s">
        <v>76</v>
      </c>
      <c r="E46" s="99">
        <f>E44/3</f>
        <v>2.5</v>
      </c>
      <c r="F46" s="66"/>
      <c r="G46" s="63"/>
      <c r="H46" s="47"/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8">
        <v>27</v>
      </c>
      <c r="B47" s="39"/>
      <c r="C47" s="94" t="s">
        <v>122</v>
      </c>
      <c r="D47" s="25" t="s">
        <v>86</v>
      </c>
      <c r="E47" s="99">
        <v>108.8</v>
      </c>
      <c r="F47" s="66"/>
      <c r="G47" s="63"/>
      <c r="H47" s="47">
        <f t="shared" ref="H47" si="14"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ht="20.399999999999999" x14ac:dyDescent="0.2">
      <c r="A48" s="38">
        <v>28</v>
      </c>
      <c r="B48" s="39"/>
      <c r="C48" s="98" t="s">
        <v>123</v>
      </c>
      <c r="D48" s="25" t="s">
        <v>86</v>
      </c>
      <c r="E48" s="99">
        <f>E47*1.15</f>
        <v>125.12</v>
      </c>
      <c r="F48" s="66"/>
      <c r="G48" s="63"/>
      <c r="H48" s="47"/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x14ac:dyDescent="0.2">
      <c r="A49" s="38">
        <v>29</v>
      </c>
      <c r="B49" s="39"/>
      <c r="C49" s="98" t="s">
        <v>84</v>
      </c>
      <c r="D49" s="25" t="s">
        <v>69</v>
      </c>
      <c r="E49" s="99">
        <v>1</v>
      </c>
      <c r="F49" s="66"/>
      <c r="G49" s="63"/>
      <c r="H49" s="47"/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8">
        <v>30</v>
      </c>
      <c r="B50" s="39"/>
      <c r="C50" s="94" t="s">
        <v>124</v>
      </c>
      <c r="D50" s="25" t="s">
        <v>86</v>
      </c>
      <c r="E50" s="99">
        <v>81.599999999999994</v>
      </c>
      <c r="F50" s="66"/>
      <c r="G50" s="63"/>
      <c r="H50" s="47">
        <f t="shared" ref="H50" si="15"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ht="20.399999999999999" x14ac:dyDescent="0.2">
      <c r="A51" s="38">
        <v>31</v>
      </c>
      <c r="B51" s="39"/>
      <c r="C51" s="98" t="s">
        <v>125</v>
      </c>
      <c r="D51" s="25" t="s">
        <v>86</v>
      </c>
      <c r="E51" s="99">
        <f>E50*1.15</f>
        <v>93.84</v>
      </c>
      <c r="F51" s="66"/>
      <c r="G51" s="63"/>
      <c r="H51" s="47"/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8">
        <v>32</v>
      </c>
      <c r="B52" s="39"/>
      <c r="C52" s="98" t="s">
        <v>84</v>
      </c>
      <c r="D52" s="25" t="s">
        <v>69</v>
      </c>
      <c r="E52" s="99">
        <v>1</v>
      </c>
      <c r="F52" s="66"/>
      <c r="G52" s="63"/>
      <c r="H52" s="47"/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0.399999999999999" x14ac:dyDescent="0.2">
      <c r="A53" s="38">
        <v>33</v>
      </c>
      <c r="B53" s="39"/>
      <c r="C53" s="94" t="s">
        <v>126</v>
      </c>
      <c r="D53" s="25" t="s">
        <v>86</v>
      </c>
      <c r="E53" s="99">
        <v>108.8</v>
      </c>
      <c r="F53" s="66"/>
      <c r="G53" s="63"/>
      <c r="H53" s="47">
        <f t="shared" ref="H53" si="16"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95">
        <v>3</v>
      </c>
      <c r="B54" s="96"/>
      <c r="C54" s="97" t="s">
        <v>127</v>
      </c>
      <c r="D54" s="25"/>
      <c r="E54" s="99"/>
      <c r="F54" s="66"/>
      <c r="G54" s="63"/>
      <c r="H54" s="47"/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30.6" x14ac:dyDescent="0.2">
      <c r="A55" s="38">
        <v>1</v>
      </c>
      <c r="B55" s="39"/>
      <c r="C55" s="94" t="s">
        <v>128</v>
      </c>
      <c r="D55" s="25" t="s">
        <v>61</v>
      </c>
      <c r="E55" s="99">
        <v>72.150000000000006</v>
      </c>
      <c r="F55" s="66"/>
      <c r="G55" s="63"/>
      <c r="H55" s="47">
        <f t="shared" ref="H55" si="17"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x14ac:dyDescent="0.2">
      <c r="A56" s="38">
        <v>2</v>
      </c>
      <c r="B56" s="39"/>
      <c r="C56" s="98" t="s">
        <v>129</v>
      </c>
      <c r="D56" s="25" t="s">
        <v>61</v>
      </c>
      <c r="E56" s="99">
        <f>E55*1.1</f>
        <v>79.37</v>
      </c>
      <c r="F56" s="66"/>
      <c r="G56" s="63"/>
      <c r="H56" s="47"/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x14ac:dyDescent="0.2">
      <c r="A57" s="38">
        <v>3</v>
      </c>
      <c r="B57" s="39"/>
      <c r="C57" s="98" t="s">
        <v>130</v>
      </c>
      <c r="D57" s="25" t="s">
        <v>67</v>
      </c>
      <c r="E57" s="99">
        <f>E55*6.5</f>
        <v>468.98</v>
      </c>
      <c r="F57" s="66"/>
      <c r="G57" s="63"/>
      <c r="H57" s="47"/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x14ac:dyDescent="0.2">
      <c r="A58" s="38">
        <v>4</v>
      </c>
      <c r="B58" s="39"/>
      <c r="C58" s="98" t="s">
        <v>88</v>
      </c>
      <c r="D58" s="25" t="s">
        <v>69</v>
      </c>
      <c r="E58" s="99">
        <v>1</v>
      </c>
      <c r="F58" s="66"/>
      <c r="G58" s="63"/>
      <c r="H58" s="47"/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8">
        <v>5</v>
      </c>
      <c r="B59" s="39"/>
      <c r="C59" s="94" t="s">
        <v>131</v>
      </c>
      <c r="D59" s="25" t="s">
        <v>61</v>
      </c>
      <c r="E59" s="99">
        <f>E55</f>
        <v>72.150000000000006</v>
      </c>
      <c r="F59" s="66"/>
      <c r="G59" s="63"/>
      <c r="H59" s="47">
        <f t="shared" ref="H59" si="18"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ht="20.399999999999999" x14ac:dyDescent="0.2">
      <c r="A60" s="38">
        <v>6</v>
      </c>
      <c r="B60" s="39"/>
      <c r="C60" s="98" t="s">
        <v>132</v>
      </c>
      <c r="D60" s="25" t="s">
        <v>61</v>
      </c>
      <c r="E60" s="99">
        <f>E59*1.25</f>
        <v>90.19</v>
      </c>
      <c r="F60" s="66"/>
      <c r="G60" s="63"/>
      <c r="H60" s="47"/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8">
        <v>7</v>
      </c>
      <c r="B61" s="39"/>
      <c r="C61" s="98" t="s">
        <v>130</v>
      </c>
      <c r="D61" s="25" t="s">
        <v>67</v>
      </c>
      <c r="E61" s="99">
        <f>E59*5</f>
        <v>360.75</v>
      </c>
      <c r="F61" s="66"/>
      <c r="G61" s="63"/>
      <c r="H61" s="47"/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8">
        <v>8</v>
      </c>
      <c r="B62" s="39"/>
      <c r="C62" s="98" t="s">
        <v>88</v>
      </c>
      <c r="D62" s="25" t="s">
        <v>69</v>
      </c>
      <c r="E62" s="99">
        <v>1</v>
      </c>
      <c r="F62" s="66"/>
      <c r="G62" s="63"/>
      <c r="H62" s="47"/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ht="30.6" x14ac:dyDescent="0.2">
      <c r="A63" s="38">
        <v>9</v>
      </c>
      <c r="B63" s="39"/>
      <c r="C63" s="94" t="s">
        <v>133</v>
      </c>
      <c r="D63" s="25" t="s">
        <v>61</v>
      </c>
      <c r="E63" s="99">
        <v>33.6</v>
      </c>
      <c r="F63" s="66"/>
      <c r="G63" s="63"/>
      <c r="H63" s="47">
        <f t="shared" ref="H63" si="19"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8">
        <v>10</v>
      </c>
      <c r="B64" s="39"/>
      <c r="C64" s="98" t="s">
        <v>134</v>
      </c>
      <c r="D64" s="25" t="s">
        <v>61</v>
      </c>
      <c r="E64" s="99">
        <f>44.74*1.1</f>
        <v>49.21</v>
      </c>
      <c r="F64" s="66"/>
      <c r="G64" s="63"/>
      <c r="H64" s="47"/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x14ac:dyDescent="0.2">
      <c r="A65" s="38">
        <v>11</v>
      </c>
      <c r="B65" s="39"/>
      <c r="C65" s="98" t="s">
        <v>130</v>
      </c>
      <c r="D65" s="25" t="s">
        <v>67</v>
      </c>
      <c r="E65" s="99">
        <f>E63*6.5</f>
        <v>218.4</v>
      </c>
      <c r="F65" s="66"/>
      <c r="G65" s="63"/>
      <c r="H65" s="47"/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8">
        <v>12</v>
      </c>
      <c r="B66" s="39"/>
      <c r="C66" s="98" t="s">
        <v>88</v>
      </c>
      <c r="D66" s="25" t="s">
        <v>69</v>
      </c>
      <c r="E66" s="99">
        <v>1</v>
      </c>
      <c r="F66" s="66"/>
      <c r="G66" s="63"/>
      <c r="H66" s="47"/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8">
        <v>13</v>
      </c>
      <c r="B67" s="39"/>
      <c r="C67" s="94" t="s">
        <v>131</v>
      </c>
      <c r="D67" s="25" t="s">
        <v>61</v>
      </c>
      <c r="E67" s="99">
        <f>E63</f>
        <v>33.6</v>
      </c>
      <c r="F67" s="66"/>
      <c r="G67" s="63"/>
      <c r="H67" s="47">
        <f t="shared" ref="H67" si="20"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ht="20.399999999999999" x14ac:dyDescent="0.2">
      <c r="A68" s="38">
        <v>14</v>
      </c>
      <c r="B68" s="39"/>
      <c r="C68" s="98" t="s">
        <v>132</v>
      </c>
      <c r="D68" s="25" t="s">
        <v>61</v>
      </c>
      <c r="E68" s="99">
        <f>E67*1.25</f>
        <v>42</v>
      </c>
      <c r="F68" s="66"/>
      <c r="G68" s="63"/>
      <c r="H68" s="47"/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x14ac:dyDescent="0.2">
      <c r="A69" s="38">
        <v>15</v>
      </c>
      <c r="B69" s="39"/>
      <c r="C69" s="98" t="s">
        <v>130</v>
      </c>
      <c r="D69" s="25" t="s">
        <v>67</v>
      </c>
      <c r="E69" s="99">
        <f>E67*5</f>
        <v>168</v>
      </c>
      <c r="F69" s="66"/>
      <c r="G69" s="63"/>
      <c r="H69" s="47"/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x14ac:dyDescent="0.2">
      <c r="A70" s="38">
        <v>16</v>
      </c>
      <c r="B70" s="39"/>
      <c r="C70" s="98" t="s">
        <v>88</v>
      </c>
      <c r="D70" s="25" t="s">
        <v>69</v>
      </c>
      <c r="E70" s="99">
        <v>1</v>
      </c>
      <c r="F70" s="66"/>
      <c r="G70" s="63"/>
      <c r="H70" s="47"/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x14ac:dyDescent="0.2">
      <c r="A71" s="38">
        <v>17</v>
      </c>
      <c r="B71" s="39"/>
      <c r="C71" s="94" t="s">
        <v>135</v>
      </c>
      <c r="D71" s="25" t="s">
        <v>80</v>
      </c>
      <c r="E71" s="99">
        <v>2.2599999999999998</v>
      </c>
      <c r="F71" s="66"/>
      <c r="G71" s="63"/>
      <c r="H71" s="47">
        <f t="shared" ref="H71" si="21"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x14ac:dyDescent="0.2">
      <c r="A72" s="38">
        <v>18</v>
      </c>
      <c r="B72" s="39"/>
      <c r="C72" s="98" t="s">
        <v>136</v>
      </c>
      <c r="D72" s="25" t="s">
        <v>80</v>
      </c>
      <c r="E72" s="99">
        <f>E71*1.1</f>
        <v>2.4900000000000002</v>
      </c>
      <c r="F72" s="66"/>
      <c r="G72" s="63"/>
      <c r="H72" s="47"/>
      <c r="I72" s="63"/>
      <c r="J72" s="63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x14ac:dyDescent="0.2">
      <c r="A73" s="38">
        <v>19</v>
      </c>
      <c r="B73" s="39"/>
      <c r="C73" s="98" t="s">
        <v>137</v>
      </c>
      <c r="D73" s="25" t="s">
        <v>91</v>
      </c>
      <c r="E73" s="99">
        <v>1</v>
      </c>
      <c r="F73" s="66"/>
      <c r="G73" s="63"/>
      <c r="H73" s="47"/>
      <c r="I73" s="63"/>
      <c r="J73" s="63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x14ac:dyDescent="0.2">
      <c r="A74" s="38">
        <v>20</v>
      </c>
      <c r="B74" s="39"/>
      <c r="C74" s="94" t="s">
        <v>138</v>
      </c>
      <c r="D74" s="25" t="s">
        <v>61</v>
      </c>
      <c r="E74" s="99">
        <f>E17</f>
        <v>484.74</v>
      </c>
      <c r="F74" s="66"/>
      <c r="G74" s="63"/>
      <c r="H74" s="47">
        <f t="shared" ref="H74:H78" si="22">ROUND(F74*G74,2)</f>
        <v>0</v>
      </c>
      <c r="I74" s="63"/>
      <c r="J74" s="63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x14ac:dyDescent="0.2">
      <c r="A75" s="38">
        <v>21</v>
      </c>
      <c r="B75" s="39"/>
      <c r="C75" s="98" t="s">
        <v>139</v>
      </c>
      <c r="D75" s="25" t="s">
        <v>61</v>
      </c>
      <c r="E75" s="99">
        <f>E74*1.25</f>
        <v>605.92999999999995</v>
      </c>
      <c r="F75" s="66"/>
      <c r="G75" s="63"/>
      <c r="H75" s="47"/>
      <c r="I75" s="63"/>
      <c r="J75" s="63"/>
      <c r="K75" s="48">
        <f t="shared" ref="K75:K80" si="23">SUM(H75:J75)</f>
        <v>0</v>
      </c>
      <c r="L75" s="49">
        <f t="shared" ref="L75:L80" si="24">ROUND(E75*F75,2)</f>
        <v>0</v>
      </c>
      <c r="M75" s="47">
        <f t="shared" ref="M75:M80" si="25">ROUND(H75*E75,2)</f>
        <v>0</v>
      </c>
      <c r="N75" s="47">
        <f t="shared" ref="N75:N80" si="26">ROUND(I75*E75,2)</f>
        <v>0</v>
      </c>
      <c r="O75" s="47">
        <f t="shared" ref="O75:O80" si="27">ROUND(J75*E75,2)</f>
        <v>0</v>
      </c>
      <c r="P75" s="48">
        <f t="shared" ref="P75:P80" si="28">SUM(M75:O75)</f>
        <v>0</v>
      </c>
    </row>
    <row r="76" spans="1:16" x14ac:dyDescent="0.2">
      <c r="A76" s="38">
        <v>22</v>
      </c>
      <c r="B76" s="39"/>
      <c r="C76" s="94" t="s">
        <v>140</v>
      </c>
      <c r="D76" s="25" t="s">
        <v>80</v>
      </c>
      <c r="E76" s="99">
        <f>E74*0.3</f>
        <v>145.41999999999999</v>
      </c>
      <c r="F76" s="66"/>
      <c r="G76" s="63"/>
      <c r="H76" s="47">
        <f t="shared" si="22"/>
        <v>0</v>
      </c>
      <c r="I76" s="63"/>
      <c r="J76" s="63"/>
      <c r="K76" s="48">
        <f t="shared" si="23"/>
        <v>0</v>
      </c>
      <c r="L76" s="49">
        <f t="shared" si="24"/>
        <v>0</v>
      </c>
      <c r="M76" s="47">
        <f t="shared" si="25"/>
        <v>0</v>
      </c>
      <c r="N76" s="47">
        <f t="shared" si="26"/>
        <v>0</v>
      </c>
      <c r="O76" s="47">
        <f t="shared" si="27"/>
        <v>0</v>
      </c>
      <c r="P76" s="48">
        <f t="shared" si="28"/>
        <v>0</v>
      </c>
    </row>
    <row r="77" spans="1:16" ht="20.399999999999999" x14ac:dyDescent="0.2">
      <c r="A77" s="38">
        <v>23</v>
      </c>
      <c r="B77" s="39"/>
      <c r="C77" s="98" t="s">
        <v>141</v>
      </c>
      <c r="D77" s="25" t="s">
        <v>80</v>
      </c>
      <c r="E77" s="99">
        <f>E76*1.15</f>
        <v>167.23</v>
      </c>
      <c r="F77" s="66"/>
      <c r="G77" s="63"/>
      <c r="H77" s="47"/>
      <c r="I77" s="63"/>
      <c r="J77" s="63"/>
      <c r="K77" s="48">
        <f t="shared" si="23"/>
        <v>0</v>
      </c>
      <c r="L77" s="49">
        <f t="shared" si="24"/>
        <v>0</v>
      </c>
      <c r="M77" s="47">
        <f t="shared" si="25"/>
        <v>0</v>
      </c>
      <c r="N77" s="47">
        <f t="shared" si="26"/>
        <v>0</v>
      </c>
      <c r="O77" s="47">
        <f t="shared" si="27"/>
        <v>0</v>
      </c>
      <c r="P77" s="48">
        <f t="shared" si="28"/>
        <v>0</v>
      </c>
    </row>
    <row r="78" spans="1:16" ht="20.399999999999999" x14ac:dyDescent="0.2">
      <c r="A78" s="38">
        <v>24</v>
      </c>
      <c r="B78" s="39"/>
      <c r="C78" s="94" t="s">
        <v>142</v>
      </c>
      <c r="D78" s="25" t="s">
        <v>61</v>
      </c>
      <c r="E78" s="99">
        <v>98.77</v>
      </c>
      <c r="F78" s="66"/>
      <c r="G78" s="63"/>
      <c r="H78" s="47">
        <f t="shared" si="22"/>
        <v>0</v>
      </c>
      <c r="I78" s="63"/>
      <c r="J78" s="63"/>
      <c r="K78" s="48">
        <f t="shared" si="23"/>
        <v>0</v>
      </c>
      <c r="L78" s="49">
        <f t="shared" si="24"/>
        <v>0</v>
      </c>
      <c r="M78" s="47">
        <f t="shared" si="25"/>
        <v>0</v>
      </c>
      <c r="N78" s="47">
        <f t="shared" si="26"/>
        <v>0</v>
      </c>
      <c r="O78" s="47">
        <f t="shared" si="27"/>
        <v>0</v>
      </c>
      <c r="P78" s="48">
        <f t="shared" si="28"/>
        <v>0</v>
      </c>
    </row>
    <row r="79" spans="1:16" x14ac:dyDescent="0.2">
      <c r="A79" s="38">
        <v>25</v>
      </c>
      <c r="B79" s="39"/>
      <c r="C79" s="98" t="s">
        <v>143</v>
      </c>
      <c r="D79" s="25" t="s">
        <v>80</v>
      </c>
      <c r="E79" s="99">
        <v>2.7</v>
      </c>
      <c r="F79" s="66"/>
      <c r="G79" s="63"/>
      <c r="H79" s="47"/>
      <c r="I79" s="63"/>
      <c r="J79" s="63"/>
      <c r="K79" s="48">
        <f t="shared" si="23"/>
        <v>0</v>
      </c>
      <c r="L79" s="49">
        <f t="shared" si="24"/>
        <v>0</v>
      </c>
      <c r="M79" s="47">
        <f t="shared" si="25"/>
        <v>0</v>
      </c>
      <c r="N79" s="47">
        <f t="shared" si="26"/>
        <v>0</v>
      </c>
      <c r="O79" s="47">
        <f t="shared" si="27"/>
        <v>0</v>
      </c>
      <c r="P79" s="48">
        <f t="shared" si="28"/>
        <v>0</v>
      </c>
    </row>
    <row r="80" spans="1:16" ht="10.8" thickBot="1" x14ac:dyDescent="0.25">
      <c r="A80" s="38">
        <v>26</v>
      </c>
      <c r="B80" s="39"/>
      <c r="C80" s="98" t="s">
        <v>137</v>
      </c>
      <c r="D80" s="25" t="s">
        <v>91</v>
      </c>
      <c r="E80" s="99">
        <v>1</v>
      </c>
      <c r="F80" s="66"/>
      <c r="G80" s="63"/>
      <c r="H80" s="47"/>
      <c r="I80" s="63"/>
      <c r="J80" s="63"/>
      <c r="K80" s="48">
        <f t="shared" si="23"/>
        <v>0</v>
      </c>
      <c r="L80" s="49">
        <f t="shared" si="24"/>
        <v>0</v>
      </c>
      <c r="M80" s="47">
        <f t="shared" si="25"/>
        <v>0</v>
      </c>
      <c r="N80" s="47">
        <f t="shared" si="26"/>
        <v>0</v>
      </c>
      <c r="O80" s="47">
        <f t="shared" si="27"/>
        <v>0</v>
      </c>
      <c r="P80" s="48">
        <f t="shared" si="28"/>
        <v>0</v>
      </c>
    </row>
    <row r="81" spans="1:16" ht="10.8" thickBot="1" x14ac:dyDescent="0.25">
      <c r="A81" s="172" t="s">
        <v>391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4"/>
      <c r="L81" s="67">
        <f>SUM(L14:L80)</f>
        <v>0</v>
      </c>
      <c r="M81" s="68">
        <f>SUM(M14:M80)</f>
        <v>0</v>
      </c>
      <c r="N81" s="68">
        <f>SUM(N14:N80)</f>
        <v>0</v>
      </c>
      <c r="O81" s="68">
        <f>SUM(O14:O80)</f>
        <v>0</v>
      </c>
      <c r="P81" s="69">
        <f>SUM(P14:P80)</f>
        <v>0</v>
      </c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" t="s">
        <v>14</v>
      </c>
      <c r="B84" s="17"/>
      <c r="C84" s="171">
        <f>'Kops a'!C32:H32</f>
        <v>0</v>
      </c>
      <c r="D84" s="171"/>
      <c r="E84" s="171"/>
      <c r="F84" s="171"/>
      <c r="G84" s="171"/>
      <c r="H84" s="171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09" t="s">
        <v>15</v>
      </c>
      <c r="D85" s="109"/>
      <c r="E85" s="109"/>
      <c r="F85" s="109"/>
      <c r="G85" s="109"/>
      <c r="H85" s="109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86" t="str">
        <f>'Kops a'!A35</f>
        <v>Tāme sastādīta</v>
      </c>
      <c r="B87" s="87"/>
      <c r="C87" s="87"/>
      <c r="D87" s="8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37</v>
      </c>
      <c r="B89" s="17"/>
      <c r="C89" s="171">
        <f>'Kops a'!C37:H37</f>
        <v>0</v>
      </c>
      <c r="D89" s="171"/>
      <c r="E89" s="171"/>
      <c r="F89" s="171"/>
      <c r="G89" s="171"/>
      <c r="H89" s="171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09" t="s">
        <v>15</v>
      </c>
      <c r="D90" s="109"/>
      <c r="E90" s="109"/>
      <c r="F90" s="109"/>
      <c r="G90" s="109"/>
      <c r="H90" s="109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6" t="s">
        <v>54</v>
      </c>
      <c r="B92" s="87"/>
      <c r="C92" s="91">
        <f>'Kops a'!C40</f>
        <v>0</v>
      </c>
      <c r="D92" s="50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22">
    <mergeCell ref="C90:H90"/>
    <mergeCell ref="C4:I4"/>
    <mergeCell ref="F12:K12"/>
    <mergeCell ref="J9:M9"/>
    <mergeCell ref="D8:L8"/>
    <mergeCell ref="A81:K81"/>
    <mergeCell ref="C84:H84"/>
    <mergeCell ref="C85:H85"/>
    <mergeCell ref="C89:H8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80 A14:G80">
    <cfRule type="cellIs" dxfId="111" priority="26" operator="equal">
      <formula>0</formula>
    </cfRule>
  </conditionalFormatting>
  <conditionalFormatting sqref="N9:O9 K14:P80 H14:H80">
    <cfRule type="cellIs" dxfId="110" priority="25" operator="equal">
      <formula>0</formula>
    </cfRule>
  </conditionalFormatting>
  <conditionalFormatting sqref="C2:I2">
    <cfRule type="cellIs" dxfId="109" priority="22" operator="equal">
      <formula>0</formula>
    </cfRule>
  </conditionalFormatting>
  <conditionalFormatting sqref="O10">
    <cfRule type="cellIs" dxfId="108" priority="21" operator="equal">
      <formula>"20__. gada __. _________"</formula>
    </cfRule>
  </conditionalFormatting>
  <conditionalFormatting sqref="A81:K81">
    <cfRule type="containsText" dxfId="107" priority="20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L81:P81">
    <cfRule type="cellIs" dxfId="106" priority="15" operator="equal">
      <formula>0</formula>
    </cfRule>
  </conditionalFormatting>
  <conditionalFormatting sqref="C4:I4">
    <cfRule type="cellIs" dxfId="105" priority="14" operator="equal">
      <formula>0</formula>
    </cfRule>
  </conditionalFormatting>
  <conditionalFormatting sqref="D5:L8">
    <cfRule type="cellIs" dxfId="104" priority="12" operator="equal">
      <formula>0</formula>
    </cfRule>
  </conditionalFormatting>
  <conditionalFormatting sqref="P10">
    <cfRule type="cellIs" dxfId="103" priority="11" operator="equal">
      <formula>"20__. gada __. _________"</formula>
    </cfRule>
  </conditionalFormatting>
  <conditionalFormatting sqref="C89:H89">
    <cfRule type="cellIs" dxfId="102" priority="8" operator="equal">
      <formula>0</formula>
    </cfRule>
  </conditionalFormatting>
  <conditionalFormatting sqref="C84:H84">
    <cfRule type="cellIs" dxfId="101" priority="7" operator="equal">
      <formula>0</formula>
    </cfRule>
  </conditionalFormatting>
  <conditionalFormatting sqref="C89:H89 C92 C84:H84">
    <cfRule type="cellIs" dxfId="100" priority="6" operator="equal">
      <formula>0</formula>
    </cfRule>
  </conditionalFormatting>
  <conditionalFormatting sqref="D1">
    <cfRule type="cellIs" dxfId="99" priority="5" operator="equal">
      <formula>0</formula>
    </cfRule>
  </conditionalFormatting>
  <conditionalFormatting sqref="A9">
    <cfRule type="containsText" dxfId="98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46B16A03-C867-4231-9EE2-FA19DDA4D492}">
            <xm:f>NOT(ISERROR(SEARCH("Tāme sastādīta ____. gada ___. ______________",A87)))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9" operator="containsText" id="{2AF3CC58-04F0-4432-AA0F-D3D058C3CAD1}">
            <xm:f>NOT(ISERROR(SEARCH("Sertifikāta Nr. _________________________________",A92)))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40"/>
  <sheetViews>
    <sheetView topLeftCell="A106" workbookViewId="0">
      <selection activeCell="I15" sqref="I15:J12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9" width="6.6640625" style="1" customWidth="1"/>
    <col min="10" max="10" width="7.109375" style="1" customWidth="1"/>
    <col min="11" max="11" width="7.5546875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218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P128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A134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144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145</v>
      </c>
      <c r="D15" s="25" t="s">
        <v>103</v>
      </c>
      <c r="E15" s="99">
        <v>1</v>
      </c>
      <c r="F15" s="66"/>
      <c r="G15" s="63"/>
      <c r="H15" s="47">
        <f t="shared" ref="H15:H31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20.399999999999999" x14ac:dyDescent="0.2">
      <c r="A16" s="38">
        <v>2</v>
      </c>
      <c r="B16" s="39"/>
      <c r="C16" s="94" t="s">
        <v>146</v>
      </c>
      <c r="D16" s="25" t="s">
        <v>103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147</v>
      </c>
      <c r="D17" s="25" t="s">
        <v>61</v>
      </c>
      <c r="E17" s="99">
        <v>73.2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4</v>
      </c>
      <c r="B18" s="39"/>
      <c r="C18" s="94" t="s">
        <v>148</v>
      </c>
      <c r="D18" s="25" t="s">
        <v>91</v>
      </c>
      <c r="E18" s="99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5</v>
      </c>
      <c r="B19" s="39"/>
      <c r="C19" s="94" t="s">
        <v>149</v>
      </c>
      <c r="D19" s="25" t="s">
        <v>91</v>
      </c>
      <c r="E19" s="99">
        <v>4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61.2" x14ac:dyDescent="0.2">
      <c r="A20" s="38">
        <v>6</v>
      </c>
      <c r="B20" s="39"/>
      <c r="C20" s="94" t="s">
        <v>150</v>
      </c>
      <c r="D20" s="25" t="s">
        <v>61</v>
      </c>
      <c r="E20" s="99">
        <v>10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7</v>
      </c>
      <c r="B21" s="39"/>
      <c r="C21" s="94" t="s">
        <v>151</v>
      </c>
      <c r="D21" s="25" t="s">
        <v>61</v>
      </c>
      <c r="E21" s="99">
        <v>60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30.6" x14ac:dyDescent="0.2">
      <c r="A22" s="38">
        <v>8</v>
      </c>
      <c r="B22" s="39"/>
      <c r="C22" s="94" t="s">
        <v>152</v>
      </c>
      <c r="D22" s="25" t="s">
        <v>61</v>
      </c>
      <c r="E22" s="99">
        <v>60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9</v>
      </c>
      <c r="B23" s="39"/>
      <c r="C23" s="94" t="s">
        <v>153</v>
      </c>
      <c r="D23" s="25" t="s">
        <v>61</v>
      </c>
      <c r="E23" s="99">
        <v>35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10</v>
      </c>
      <c r="B24" s="39"/>
      <c r="C24" s="94" t="s">
        <v>154</v>
      </c>
      <c r="D24" s="25" t="s">
        <v>61</v>
      </c>
      <c r="E24" s="99">
        <v>40.26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40.799999999999997" x14ac:dyDescent="0.2">
      <c r="A25" s="38">
        <v>11</v>
      </c>
      <c r="B25" s="39"/>
      <c r="C25" s="94" t="s">
        <v>155</v>
      </c>
      <c r="D25" s="25" t="s">
        <v>61</v>
      </c>
      <c r="E25" s="99">
        <v>53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12</v>
      </c>
      <c r="B26" s="39"/>
      <c r="C26" s="94" t="s">
        <v>156</v>
      </c>
      <c r="D26" s="25" t="s">
        <v>61</v>
      </c>
      <c r="E26" s="99">
        <v>122.1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13</v>
      </c>
      <c r="B27" s="39"/>
      <c r="C27" s="94" t="s">
        <v>157</v>
      </c>
      <c r="D27" s="25" t="s">
        <v>61</v>
      </c>
      <c r="E27" s="99">
        <v>1119.69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14</v>
      </c>
      <c r="B28" s="39"/>
      <c r="C28" s="94" t="s">
        <v>158</v>
      </c>
      <c r="D28" s="25" t="s">
        <v>61</v>
      </c>
      <c r="E28" s="99">
        <v>1119.69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15</v>
      </c>
      <c r="B29" s="39"/>
      <c r="C29" s="94" t="s">
        <v>159</v>
      </c>
      <c r="D29" s="25" t="s">
        <v>80</v>
      </c>
      <c r="E29" s="99">
        <v>136.63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16</v>
      </c>
      <c r="B30" s="39"/>
      <c r="C30" s="94" t="s">
        <v>160</v>
      </c>
      <c r="D30" s="25" t="s">
        <v>80</v>
      </c>
      <c r="E30" s="99">
        <v>136.63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17</v>
      </c>
      <c r="B31" s="39"/>
      <c r="C31" s="94" t="s">
        <v>161</v>
      </c>
      <c r="D31" s="25" t="s">
        <v>103</v>
      </c>
      <c r="E31" s="99">
        <v>1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95">
        <v>2</v>
      </c>
      <c r="B32" s="96"/>
      <c r="C32" s="97" t="s">
        <v>162</v>
      </c>
      <c r="D32" s="25"/>
      <c r="E32" s="99"/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2.1</v>
      </c>
      <c r="B33" s="39"/>
      <c r="C33" s="94" t="s">
        <v>163</v>
      </c>
      <c r="D33" s="25" t="s">
        <v>61</v>
      </c>
      <c r="E33" s="99">
        <v>243.98</v>
      </c>
      <c r="F33" s="66"/>
      <c r="G33" s="63"/>
      <c r="H33" s="47">
        <f t="shared" ref="H33:H46" si="7"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30.6" x14ac:dyDescent="0.2">
      <c r="A34" s="38">
        <v>2.2000000000000002</v>
      </c>
      <c r="B34" s="39"/>
      <c r="C34" s="94" t="s">
        <v>164</v>
      </c>
      <c r="D34" s="25" t="s">
        <v>61</v>
      </c>
      <c r="E34" s="99">
        <f>E33</f>
        <v>243.98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/>
      <c r="B35" s="39"/>
      <c r="C35" s="98" t="s">
        <v>165</v>
      </c>
      <c r="D35" s="25" t="s">
        <v>61</v>
      </c>
      <c r="E35" s="99">
        <f>E34*1.1</f>
        <v>268.38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/>
      <c r="B36" s="39"/>
      <c r="C36" s="98" t="s">
        <v>166</v>
      </c>
      <c r="D36" s="25" t="s">
        <v>67</v>
      </c>
      <c r="E36" s="99">
        <f>E34*6.5</f>
        <v>1585.87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/>
      <c r="B37" s="39"/>
      <c r="C37" s="98" t="s">
        <v>167</v>
      </c>
      <c r="D37" s="25" t="s">
        <v>69</v>
      </c>
      <c r="E37" s="99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2.2999999999999998</v>
      </c>
      <c r="B38" s="39"/>
      <c r="C38" s="94" t="s">
        <v>168</v>
      </c>
      <c r="D38" s="25" t="s">
        <v>61</v>
      </c>
      <c r="E38" s="99">
        <v>128.09</v>
      </c>
      <c r="F38" s="66"/>
      <c r="G38" s="63"/>
      <c r="H38" s="47">
        <f t="shared" si="7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/>
      <c r="B39" s="39"/>
      <c r="C39" s="98" t="s">
        <v>65</v>
      </c>
      <c r="D39" s="25" t="s">
        <v>61</v>
      </c>
      <c r="E39" s="99">
        <f>E38*1.25</f>
        <v>160.11000000000001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/>
      <c r="B40" s="39"/>
      <c r="C40" s="98" t="s">
        <v>66</v>
      </c>
      <c r="D40" s="25" t="s">
        <v>67</v>
      </c>
      <c r="E40" s="99">
        <f>E38*5</f>
        <v>640.45000000000005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/>
      <c r="B41" s="39"/>
      <c r="C41" s="98" t="s">
        <v>68</v>
      </c>
      <c r="D41" s="25" t="s">
        <v>69</v>
      </c>
      <c r="E41" s="99">
        <v>1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/>
      <c r="B42" s="39"/>
      <c r="C42" s="98" t="s">
        <v>70</v>
      </c>
      <c r="D42" s="25" t="s">
        <v>67</v>
      </c>
      <c r="E42" s="99">
        <f>E38*0.25</f>
        <v>32.020000000000003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2.4</v>
      </c>
      <c r="B43" s="39"/>
      <c r="C43" s="94" t="s">
        <v>169</v>
      </c>
      <c r="D43" s="25" t="s">
        <v>61</v>
      </c>
      <c r="E43" s="99">
        <f>E38</f>
        <v>128.09</v>
      </c>
      <c r="F43" s="66"/>
      <c r="G43" s="63"/>
      <c r="H43" s="47">
        <f t="shared" ref="H43" si="8">ROUND(F43*G43,2)</f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/>
      <c r="B44" s="39"/>
      <c r="C44" s="98" t="s">
        <v>170</v>
      </c>
      <c r="D44" s="25" t="s">
        <v>67</v>
      </c>
      <c r="E44" s="99">
        <f>E43*14</f>
        <v>1793.26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/>
      <c r="B45" s="39"/>
      <c r="C45" s="98" t="s">
        <v>73</v>
      </c>
      <c r="D45" s="25" t="s">
        <v>69</v>
      </c>
      <c r="E45" s="99">
        <v>1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2.5</v>
      </c>
      <c r="B46" s="39"/>
      <c r="C46" s="94" t="s">
        <v>171</v>
      </c>
      <c r="D46" s="25" t="s">
        <v>61</v>
      </c>
      <c r="E46" s="99">
        <f>E43</f>
        <v>128.09</v>
      </c>
      <c r="F46" s="66"/>
      <c r="G46" s="63"/>
      <c r="H46" s="47">
        <f t="shared" si="7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/>
      <c r="B47" s="39"/>
      <c r="C47" s="98" t="s">
        <v>172</v>
      </c>
      <c r="D47" s="25" t="s">
        <v>76</v>
      </c>
      <c r="E47" s="99">
        <f>E46*0.45*1.2</f>
        <v>69.17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/>
      <c r="B48" s="39"/>
      <c r="C48" s="98" t="s">
        <v>73</v>
      </c>
      <c r="D48" s="25" t="s">
        <v>69</v>
      </c>
      <c r="E48" s="99">
        <v>1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95">
        <v>3</v>
      </c>
      <c r="B49" s="96"/>
      <c r="C49" s="97" t="s">
        <v>173</v>
      </c>
      <c r="D49" s="25"/>
      <c r="E49" s="99"/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1</v>
      </c>
      <c r="B50" s="39"/>
      <c r="C50" s="94" t="s">
        <v>174</v>
      </c>
      <c r="D50" s="25" t="s">
        <v>86</v>
      </c>
      <c r="E50" s="99">
        <v>124.99</v>
      </c>
      <c r="F50" s="66"/>
      <c r="G50" s="63"/>
      <c r="H50" s="47">
        <f t="shared" ref="H50:H68" si="9">ROUND(F50*G50,2)</f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30.6" x14ac:dyDescent="0.2">
      <c r="A51" s="38">
        <v>2</v>
      </c>
      <c r="B51" s="39"/>
      <c r="C51" s="94" t="s">
        <v>175</v>
      </c>
      <c r="D51" s="25" t="s">
        <v>61</v>
      </c>
      <c r="E51" s="99">
        <v>950.94</v>
      </c>
      <c r="F51" s="66"/>
      <c r="G51" s="63"/>
      <c r="H51" s="47">
        <f t="shared" si="9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</v>
      </c>
      <c r="B52" s="39"/>
      <c r="C52" s="98" t="s">
        <v>176</v>
      </c>
      <c r="D52" s="25" t="s">
        <v>61</v>
      </c>
      <c r="E52" s="99">
        <f>E51*1.1</f>
        <v>1046.03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4</v>
      </c>
      <c r="B53" s="39"/>
      <c r="C53" s="98" t="s">
        <v>130</v>
      </c>
      <c r="D53" s="25" t="s">
        <v>67</v>
      </c>
      <c r="E53" s="99">
        <f>E51*6.5</f>
        <v>6181.11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5</v>
      </c>
      <c r="B54" s="39"/>
      <c r="C54" s="98" t="s">
        <v>167</v>
      </c>
      <c r="D54" s="25" t="s">
        <v>69</v>
      </c>
      <c r="E54" s="99">
        <v>1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6</v>
      </c>
      <c r="B55" s="39"/>
      <c r="C55" s="94" t="s">
        <v>177</v>
      </c>
      <c r="D55" s="25" t="s">
        <v>61</v>
      </c>
      <c r="E55" s="99">
        <f>E51</f>
        <v>950.94</v>
      </c>
      <c r="F55" s="66"/>
      <c r="G55" s="63"/>
      <c r="H55" s="47">
        <f t="shared" si="9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7</v>
      </c>
      <c r="B56" s="39"/>
      <c r="C56" s="98" t="s">
        <v>65</v>
      </c>
      <c r="D56" s="25" t="s">
        <v>61</v>
      </c>
      <c r="E56" s="99">
        <f>E55*1.25</f>
        <v>1188.68</v>
      </c>
      <c r="F56" s="66"/>
      <c r="G56" s="63"/>
      <c r="H56" s="47"/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8</v>
      </c>
      <c r="B57" s="39"/>
      <c r="C57" s="98" t="s">
        <v>130</v>
      </c>
      <c r="D57" s="25" t="s">
        <v>67</v>
      </c>
      <c r="E57" s="99">
        <f>E55*5</f>
        <v>4754.7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9</v>
      </c>
      <c r="B58" s="39"/>
      <c r="C58" s="98" t="s">
        <v>178</v>
      </c>
      <c r="D58" s="25" t="s">
        <v>86</v>
      </c>
      <c r="E58" s="99">
        <f>E50*1.1</f>
        <v>137.49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10</v>
      </c>
      <c r="B59" s="39"/>
      <c r="C59" s="98" t="s">
        <v>68</v>
      </c>
      <c r="D59" s="25" t="s">
        <v>69</v>
      </c>
      <c r="E59" s="99">
        <v>1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11</v>
      </c>
      <c r="B60" s="39"/>
      <c r="C60" s="98" t="s">
        <v>70</v>
      </c>
      <c r="D60" s="25" t="s">
        <v>67</v>
      </c>
      <c r="E60" s="99">
        <f>E55*0.25</f>
        <v>237.74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12</v>
      </c>
      <c r="B61" s="39"/>
      <c r="C61" s="94" t="s">
        <v>179</v>
      </c>
      <c r="D61" s="25" t="s">
        <v>61</v>
      </c>
      <c r="E61" s="99">
        <f>E55</f>
        <v>950.94</v>
      </c>
      <c r="F61" s="66"/>
      <c r="G61" s="63"/>
      <c r="H61" s="47">
        <f t="shared" si="9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13</v>
      </c>
      <c r="B62" s="39"/>
      <c r="C62" s="98" t="s">
        <v>72</v>
      </c>
      <c r="D62" s="25" t="s">
        <v>67</v>
      </c>
      <c r="E62" s="99">
        <f>E61*4</f>
        <v>3803.76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14</v>
      </c>
      <c r="B63" s="39"/>
      <c r="C63" s="98" t="s">
        <v>73</v>
      </c>
      <c r="D63" s="25" t="s">
        <v>69</v>
      </c>
      <c r="E63" s="99">
        <v>1</v>
      </c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15</v>
      </c>
      <c r="B64" s="39"/>
      <c r="C64" s="94" t="s">
        <v>180</v>
      </c>
      <c r="D64" s="25" t="s">
        <v>61</v>
      </c>
      <c r="E64" s="99">
        <f>E61</f>
        <v>950.94</v>
      </c>
      <c r="F64" s="66"/>
      <c r="G64" s="63"/>
      <c r="H64" s="47">
        <f t="shared" si="9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16</v>
      </c>
      <c r="B65" s="39"/>
      <c r="C65" s="98" t="s">
        <v>181</v>
      </c>
      <c r="D65" s="25" t="s">
        <v>76</v>
      </c>
      <c r="E65" s="99">
        <f>E64*0.45*1.2</f>
        <v>513.51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17</v>
      </c>
      <c r="B66" s="39"/>
      <c r="C66" s="98" t="s">
        <v>73</v>
      </c>
      <c r="D66" s="25" t="s">
        <v>69</v>
      </c>
      <c r="E66" s="99">
        <v>1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95">
        <v>4</v>
      </c>
      <c r="B67" s="96"/>
      <c r="C67" s="97" t="s">
        <v>182</v>
      </c>
      <c r="D67" s="25"/>
      <c r="E67" s="99"/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1</v>
      </c>
      <c r="B68" s="39"/>
      <c r="C68" s="94" t="s">
        <v>183</v>
      </c>
      <c r="D68" s="25" t="s">
        <v>61</v>
      </c>
      <c r="E68" s="99">
        <v>168.75</v>
      </c>
      <c r="F68" s="66"/>
      <c r="G68" s="63"/>
      <c r="H68" s="47">
        <f t="shared" si="9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2</v>
      </c>
      <c r="B69" s="39"/>
      <c r="C69" s="98" t="s">
        <v>184</v>
      </c>
      <c r="D69" s="25" t="s">
        <v>61</v>
      </c>
      <c r="E69" s="99">
        <f>E68*1.1</f>
        <v>185.63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3</v>
      </c>
      <c r="B70" s="39"/>
      <c r="C70" s="98" t="s">
        <v>130</v>
      </c>
      <c r="D70" s="25" t="s">
        <v>67</v>
      </c>
      <c r="E70" s="99">
        <f>E68*6.5</f>
        <v>1096.8800000000001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4</v>
      </c>
      <c r="B71" s="39"/>
      <c r="C71" s="98" t="s">
        <v>88</v>
      </c>
      <c r="D71" s="25" t="s">
        <v>69</v>
      </c>
      <c r="E71" s="99">
        <v>1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0.399999999999999" x14ac:dyDescent="0.2">
      <c r="A72" s="38">
        <v>5</v>
      </c>
      <c r="B72" s="39"/>
      <c r="C72" s="94" t="s">
        <v>185</v>
      </c>
      <c r="D72" s="25" t="s">
        <v>61</v>
      </c>
      <c r="E72" s="99">
        <f>E68</f>
        <v>168.75</v>
      </c>
      <c r="F72" s="66"/>
      <c r="G72" s="63"/>
      <c r="H72" s="47">
        <f t="shared" ref="H72" si="10">ROUND(F72*G72,2)</f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0.399999999999999" x14ac:dyDescent="0.2">
      <c r="A73" s="38">
        <v>6</v>
      </c>
      <c r="B73" s="39"/>
      <c r="C73" s="98" t="s">
        <v>65</v>
      </c>
      <c r="D73" s="25" t="s">
        <v>61</v>
      </c>
      <c r="E73" s="99">
        <f>E72*1.25</f>
        <v>210.94</v>
      </c>
      <c r="F73" s="66"/>
      <c r="G73" s="63"/>
      <c r="H73" s="47"/>
      <c r="I73" s="63"/>
      <c r="J73" s="63"/>
      <c r="K73" s="48">
        <f t="shared" ref="K73:K127" si="11">SUM(H73:J73)</f>
        <v>0</v>
      </c>
      <c r="L73" s="49">
        <f t="shared" ref="L73:L127" si="12">ROUND(E73*F73,2)</f>
        <v>0</v>
      </c>
      <c r="M73" s="47">
        <f t="shared" ref="M73:M127" si="13">ROUND(H73*E73,2)</f>
        <v>0</v>
      </c>
      <c r="N73" s="47">
        <f t="shared" ref="N73:N127" si="14">ROUND(I73*E73,2)</f>
        <v>0</v>
      </c>
      <c r="O73" s="47">
        <f t="shared" ref="O73:O127" si="15">ROUND(J73*E73,2)</f>
        <v>0</v>
      </c>
      <c r="P73" s="48">
        <f t="shared" ref="P73:P127" si="16">SUM(M73:O73)</f>
        <v>0</v>
      </c>
    </row>
    <row r="74" spans="1:16" ht="20.399999999999999" x14ac:dyDescent="0.2">
      <c r="A74" s="38">
        <v>7</v>
      </c>
      <c r="B74" s="39"/>
      <c r="C74" s="98" t="s">
        <v>186</v>
      </c>
      <c r="D74" s="25" t="s">
        <v>86</v>
      </c>
      <c r="E74" s="99">
        <v>704.5</v>
      </c>
      <c r="F74" s="66"/>
      <c r="G74" s="63"/>
      <c r="H74" s="47"/>
      <c r="I74" s="63"/>
      <c r="J74" s="63"/>
      <c r="K74" s="48">
        <f t="shared" si="11"/>
        <v>0</v>
      </c>
      <c r="L74" s="49">
        <f t="shared" si="12"/>
        <v>0</v>
      </c>
      <c r="M74" s="47">
        <f t="shared" si="13"/>
        <v>0</v>
      </c>
      <c r="N74" s="47">
        <f t="shared" si="14"/>
        <v>0</v>
      </c>
      <c r="O74" s="47">
        <f t="shared" si="15"/>
        <v>0</v>
      </c>
      <c r="P74" s="48">
        <f t="shared" si="16"/>
        <v>0</v>
      </c>
    </row>
    <row r="75" spans="1:16" x14ac:dyDescent="0.2">
      <c r="A75" s="38">
        <v>8</v>
      </c>
      <c r="B75" s="39"/>
      <c r="C75" s="98" t="s">
        <v>130</v>
      </c>
      <c r="D75" s="25" t="s">
        <v>67</v>
      </c>
      <c r="E75" s="99">
        <f>E72*5</f>
        <v>843.75</v>
      </c>
      <c r="F75" s="66"/>
      <c r="G75" s="63"/>
      <c r="H75" s="47"/>
      <c r="I75" s="63"/>
      <c r="J75" s="63"/>
      <c r="K75" s="48">
        <f t="shared" si="11"/>
        <v>0</v>
      </c>
      <c r="L75" s="49">
        <f t="shared" si="12"/>
        <v>0</v>
      </c>
      <c r="M75" s="47">
        <f t="shared" si="13"/>
        <v>0</v>
      </c>
      <c r="N75" s="47">
        <f t="shared" si="14"/>
        <v>0</v>
      </c>
      <c r="O75" s="47">
        <f t="shared" si="15"/>
        <v>0</v>
      </c>
      <c r="P75" s="48">
        <f t="shared" si="16"/>
        <v>0</v>
      </c>
    </row>
    <row r="76" spans="1:16" x14ac:dyDescent="0.2">
      <c r="A76" s="38">
        <v>9</v>
      </c>
      <c r="B76" s="39"/>
      <c r="C76" s="98" t="s">
        <v>68</v>
      </c>
      <c r="D76" s="25" t="s">
        <v>69</v>
      </c>
      <c r="E76" s="99">
        <v>1</v>
      </c>
      <c r="F76" s="66"/>
      <c r="G76" s="63"/>
      <c r="H76" s="47"/>
      <c r="I76" s="63"/>
      <c r="J76" s="63"/>
      <c r="K76" s="48">
        <f t="shared" si="11"/>
        <v>0</v>
      </c>
      <c r="L76" s="49">
        <f t="shared" si="12"/>
        <v>0</v>
      </c>
      <c r="M76" s="47">
        <f t="shared" si="13"/>
        <v>0</v>
      </c>
      <c r="N76" s="47">
        <f t="shared" si="14"/>
        <v>0</v>
      </c>
      <c r="O76" s="47">
        <f t="shared" si="15"/>
        <v>0</v>
      </c>
      <c r="P76" s="48">
        <f t="shared" si="16"/>
        <v>0</v>
      </c>
    </row>
    <row r="77" spans="1:16" ht="20.399999999999999" x14ac:dyDescent="0.2">
      <c r="A77" s="38">
        <v>10</v>
      </c>
      <c r="B77" s="39"/>
      <c r="C77" s="98" t="s">
        <v>70</v>
      </c>
      <c r="D77" s="25" t="s">
        <v>67</v>
      </c>
      <c r="E77" s="99">
        <f>E72*0.25</f>
        <v>42.19</v>
      </c>
      <c r="F77" s="66"/>
      <c r="G77" s="63"/>
      <c r="H77" s="47"/>
      <c r="I77" s="63"/>
      <c r="J77" s="63"/>
      <c r="K77" s="48">
        <f t="shared" si="11"/>
        <v>0</v>
      </c>
      <c r="L77" s="49">
        <f t="shared" si="12"/>
        <v>0</v>
      </c>
      <c r="M77" s="47">
        <f t="shared" si="13"/>
        <v>0</v>
      </c>
      <c r="N77" s="47">
        <f t="shared" si="14"/>
        <v>0</v>
      </c>
      <c r="O77" s="47">
        <f t="shared" si="15"/>
        <v>0</v>
      </c>
      <c r="P77" s="48">
        <f t="shared" si="16"/>
        <v>0</v>
      </c>
    </row>
    <row r="78" spans="1:16" ht="20.399999999999999" x14ac:dyDescent="0.2">
      <c r="A78" s="38">
        <v>11</v>
      </c>
      <c r="B78" s="39"/>
      <c r="C78" s="94" t="s">
        <v>187</v>
      </c>
      <c r="D78" s="25" t="s">
        <v>61</v>
      </c>
      <c r="E78" s="99">
        <v>132.4</v>
      </c>
      <c r="F78" s="66"/>
      <c r="G78" s="63"/>
      <c r="H78" s="47">
        <f t="shared" ref="H78" si="17">ROUND(F78*G78,2)</f>
        <v>0</v>
      </c>
      <c r="I78" s="63"/>
      <c r="J78" s="63"/>
      <c r="K78" s="48">
        <f t="shared" si="11"/>
        <v>0</v>
      </c>
      <c r="L78" s="49">
        <f t="shared" si="12"/>
        <v>0</v>
      </c>
      <c r="M78" s="47">
        <f t="shared" si="13"/>
        <v>0</v>
      </c>
      <c r="N78" s="47">
        <f t="shared" si="14"/>
        <v>0</v>
      </c>
      <c r="O78" s="47">
        <f t="shared" si="15"/>
        <v>0</v>
      </c>
      <c r="P78" s="48">
        <f t="shared" si="16"/>
        <v>0</v>
      </c>
    </row>
    <row r="79" spans="1:16" ht="20.399999999999999" x14ac:dyDescent="0.2">
      <c r="A79" s="38">
        <v>12</v>
      </c>
      <c r="B79" s="39"/>
      <c r="C79" s="98" t="s">
        <v>72</v>
      </c>
      <c r="D79" s="25" t="s">
        <v>67</v>
      </c>
      <c r="E79" s="99">
        <f>E78*4</f>
        <v>529.6</v>
      </c>
      <c r="F79" s="66"/>
      <c r="G79" s="63"/>
      <c r="H79" s="47"/>
      <c r="I79" s="63"/>
      <c r="J79" s="63"/>
      <c r="K79" s="48">
        <f t="shared" si="11"/>
        <v>0</v>
      </c>
      <c r="L79" s="49">
        <f t="shared" si="12"/>
        <v>0</v>
      </c>
      <c r="M79" s="47">
        <f t="shared" si="13"/>
        <v>0</v>
      </c>
      <c r="N79" s="47">
        <f t="shared" si="14"/>
        <v>0</v>
      </c>
      <c r="O79" s="47">
        <f t="shared" si="15"/>
        <v>0</v>
      </c>
      <c r="P79" s="48">
        <f t="shared" si="16"/>
        <v>0</v>
      </c>
    </row>
    <row r="80" spans="1:16" x14ac:dyDescent="0.2">
      <c r="A80" s="38">
        <v>13</v>
      </c>
      <c r="B80" s="39"/>
      <c r="C80" s="98" t="s">
        <v>73</v>
      </c>
      <c r="D80" s="25" t="s">
        <v>69</v>
      </c>
      <c r="E80" s="99">
        <v>1</v>
      </c>
      <c r="F80" s="66"/>
      <c r="G80" s="63"/>
      <c r="H80" s="47"/>
      <c r="I80" s="63"/>
      <c r="J80" s="63"/>
      <c r="K80" s="48">
        <f t="shared" si="11"/>
        <v>0</v>
      </c>
      <c r="L80" s="49">
        <f t="shared" si="12"/>
        <v>0</v>
      </c>
      <c r="M80" s="47">
        <f t="shared" si="13"/>
        <v>0</v>
      </c>
      <c r="N80" s="47">
        <f t="shared" si="14"/>
        <v>0</v>
      </c>
      <c r="O80" s="47">
        <f t="shared" si="15"/>
        <v>0</v>
      </c>
      <c r="P80" s="48">
        <f t="shared" si="16"/>
        <v>0</v>
      </c>
    </row>
    <row r="81" spans="1:16" ht="20.399999999999999" x14ac:dyDescent="0.2">
      <c r="A81" s="38">
        <v>14</v>
      </c>
      <c r="B81" s="39"/>
      <c r="C81" s="94" t="s">
        <v>188</v>
      </c>
      <c r="D81" s="25" t="s">
        <v>61</v>
      </c>
      <c r="E81" s="99">
        <f>E78</f>
        <v>132.4</v>
      </c>
      <c r="F81" s="66"/>
      <c r="G81" s="63"/>
      <c r="H81" s="47">
        <f t="shared" ref="H81" si="18">ROUND(F81*G81,2)</f>
        <v>0</v>
      </c>
      <c r="I81" s="63"/>
      <c r="J81" s="63"/>
      <c r="K81" s="48">
        <f t="shared" si="11"/>
        <v>0</v>
      </c>
      <c r="L81" s="49">
        <f t="shared" si="12"/>
        <v>0</v>
      </c>
      <c r="M81" s="47">
        <f t="shared" si="13"/>
        <v>0</v>
      </c>
      <c r="N81" s="47">
        <f t="shared" si="14"/>
        <v>0</v>
      </c>
      <c r="O81" s="47">
        <f t="shared" si="15"/>
        <v>0</v>
      </c>
      <c r="P81" s="48">
        <f t="shared" si="16"/>
        <v>0</v>
      </c>
    </row>
    <row r="82" spans="1:16" ht="20.399999999999999" x14ac:dyDescent="0.2">
      <c r="A82" s="38">
        <v>15</v>
      </c>
      <c r="B82" s="39"/>
      <c r="C82" s="98" t="s">
        <v>181</v>
      </c>
      <c r="D82" s="25" t="s">
        <v>76</v>
      </c>
      <c r="E82" s="99">
        <f>E81*0.45*1.2</f>
        <v>71.5</v>
      </c>
      <c r="F82" s="66"/>
      <c r="G82" s="63"/>
      <c r="H82" s="47"/>
      <c r="I82" s="63"/>
      <c r="J82" s="63"/>
      <c r="K82" s="48">
        <f t="shared" si="11"/>
        <v>0</v>
      </c>
      <c r="L82" s="49">
        <f t="shared" si="12"/>
        <v>0</v>
      </c>
      <c r="M82" s="47">
        <f t="shared" si="13"/>
        <v>0</v>
      </c>
      <c r="N82" s="47">
        <f t="shared" si="14"/>
        <v>0</v>
      </c>
      <c r="O82" s="47">
        <f t="shared" si="15"/>
        <v>0</v>
      </c>
      <c r="P82" s="48">
        <f t="shared" si="16"/>
        <v>0</v>
      </c>
    </row>
    <row r="83" spans="1:16" x14ac:dyDescent="0.2">
      <c r="A83" s="38">
        <v>16</v>
      </c>
      <c r="B83" s="39"/>
      <c r="C83" s="98" t="s">
        <v>73</v>
      </c>
      <c r="D83" s="25" t="s">
        <v>69</v>
      </c>
      <c r="E83" s="99">
        <v>1</v>
      </c>
      <c r="F83" s="66"/>
      <c r="G83" s="63"/>
      <c r="H83" s="47"/>
      <c r="I83" s="63"/>
      <c r="J83" s="63"/>
      <c r="K83" s="48">
        <f t="shared" si="11"/>
        <v>0</v>
      </c>
      <c r="L83" s="49">
        <f t="shared" si="12"/>
        <v>0</v>
      </c>
      <c r="M83" s="47">
        <f t="shared" si="13"/>
        <v>0</v>
      </c>
      <c r="N83" s="47">
        <f t="shared" si="14"/>
        <v>0</v>
      </c>
      <c r="O83" s="47">
        <f t="shared" si="15"/>
        <v>0</v>
      </c>
      <c r="P83" s="48">
        <f t="shared" si="16"/>
        <v>0</v>
      </c>
    </row>
    <row r="84" spans="1:16" x14ac:dyDescent="0.2">
      <c r="A84" s="95">
        <v>5</v>
      </c>
      <c r="B84" s="96"/>
      <c r="C84" s="97" t="s">
        <v>189</v>
      </c>
      <c r="D84" s="25"/>
      <c r="E84" s="99"/>
      <c r="F84" s="66"/>
      <c r="G84" s="63"/>
      <c r="H84" s="47"/>
      <c r="I84" s="63"/>
      <c r="J84" s="63"/>
      <c r="K84" s="48">
        <f t="shared" si="11"/>
        <v>0</v>
      </c>
      <c r="L84" s="49">
        <f t="shared" si="12"/>
        <v>0</v>
      </c>
      <c r="M84" s="47">
        <f t="shared" si="13"/>
        <v>0</v>
      </c>
      <c r="N84" s="47">
        <f t="shared" si="14"/>
        <v>0</v>
      </c>
      <c r="O84" s="47">
        <f t="shared" si="15"/>
        <v>0</v>
      </c>
      <c r="P84" s="48">
        <f t="shared" si="16"/>
        <v>0</v>
      </c>
    </row>
    <row r="85" spans="1:16" ht="20.399999999999999" x14ac:dyDescent="0.2">
      <c r="A85" s="38">
        <v>1</v>
      </c>
      <c r="B85" s="39"/>
      <c r="C85" s="94" t="s">
        <v>190</v>
      </c>
      <c r="D85" s="25" t="s">
        <v>80</v>
      </c>
      <c r="E85" s="99">
        <v>95.15</v>
      </c>
      <c r="F85" s="66"/>
      <c r="G85" s="63"/>
      <c r="H85" s="47">
        <f t="shared" ref="H85:H93" si="19">ROUND(F85*G85,2)</f>
        <v>0</v>
      </c>
      <c r="I85" s="63"/>
      <c r="J85" s="63"/>
      <c r="K85" s="48">
        <f t="shared" si="11"/>
        <v>0</v>
      </c>
      <c r="L85" s="49">
        <f t="shared" si="12"/>
        <v>0</v>
      </c>
      <c r="M85" s="47">
        <f t="shared" si="13"/>
        <v>0</v>
      </c>
      <c r="N85" s="47">
        <f t="shared" si="14"/>
        <v>0</v>
      </c>
      <c r="O85" s="47">
        <f t="shared" si="15"/>
        <v>0</v>
      </c>
      <c r="P85" s="48">
        <f t="shared" si="16"/>
        <v>0</v>
      </c>
    </row>
    <row r="86" spans="1:16" ht="20.399999999999999" x14ac:dyDescent="0.2">
      <c r="A86" s="38">
        <v>2</v>
      </c>
      <c r="B86" s="39"/>
      <c r="C86" s="98" t="s">
        <v>191</v>
      </c>
      <c r="D86" s="25" t="s">
        <v>80</v>
      </c>
      <c r="E86" s="99">
        <f>E85*1.2</f>
        <v>114.18</v>
      </c>
      <c r="F86" s="66"/>
      <c r="G86" s="63"/>
      <c r="H86" s="47"/>
      <c r="I86" s="63"/>
      <c r="J86" s="63"/>
      <c r="K86" s="48">
        <f t="shared" si="11"/>
        <v>0</v>
      </c>
      <c r="L86" s="49">
        <f t="shared" si="12"/>
        <v>0</v>
      </c>
      <c r="M86" s="47">
        <f t="shared" si="13"/>
        <v>0</v>
      </c>
      <c r="N86" s="47">
        <f t="shared" si="14"/>
        <v>0</v>
      </c>
      <c r="O86" s="47">
        <f t="shared" si="15"/>
        <v>0</v>
      </c>
      <c r="P86" s="48">
        <f t="shared" si="16"/>
        <v>0</v>
      </c>
    </row>
    <row r="87" spans="1:16" ht="20.399999999999999" x14ac:dyDescent="0.2">
      <c r="A87" s="38">
        <v>3</v>
      </c>
      <c r="B87" s="39"/>
      <c r="C87" s="94" t="s">
        <v>192</v>
      </c>
      <c r="D87" s="25" t="s">
        <v>80</v>
      </c>
      <c r="E87" s="99">
        <v>15.86</v>
      </c>
      <c r="F87" s="66"/>
      <c r="G87" s="63"/>
      <c r="H87" s="47">
        <f t="shared" si="19"/>
        <v>0</v>
      </c>
      <c r="I87" s="63"/>
      <c r="J87" s="63"/>
      <c r="K87" s="48">
        <f t="shared" si="11"/>
        <v>0</v>
      </c>
      <c r="L87" s="49">
        <f t="shared" si="12"/>
        <v>0</v>
      </c>
      <c r="M87" s="47">
        <f t="shared" si="13"/>
        <v>0</v>
      </c>
      <c r="N87" s="47">
        <f t="shared" si="14"/>
        <v>0</v>
      </c>
      <c r="O87" s="47">
        <f t="shared" si="15"/>
        <v>0</v>
      </c>
      <c r="P87" s="48">
        <f t="shared" si="16"/>
        <v>0</v>
      </c>
    </row>
    <row r="88" spans="1:16" x14ac:dyDescent="0.2">
      <c r="A88" s="38">
        <v>4</v>
      </c>
      <c r="B88" s="39"/>
      <c r="C88" s="98" t="s">
        <v>193</v>
      </c>
      <c r="D88" s="25" t="s">
        <v>80</v>
      </c>
      <c r="E88" s="99">
        <f>E87*1.2</f>
        <v>19.03</v>
      </c>
      <c r="F88" s="66"/>
      <c r="G88" s="63"/>
      <c r="H88" s="47"/>
      <c r="I88" s="63"/>
      <c r="J88" s="63"/>
      <c r="K88" s="48">
        <f t="shared" si="11"/>
        <v>0</v>
      </c>
      <c r="L88" s="49">
        <f t="shared" si="12"/>
        <v>0</v>
      </c>
      <c r="M88" s="47">
        <f t="shared" si="13"/>
        <v>0</v>
      </c>
      <c r="N88" s="47">
        <f t="shared" si="14"/>
        <v>0</v>
      </c>
      <c r="O88" s="47">
        <f t="shared" si="15"/>
        <v>0</v>
      </c>
      <c r="P88" s="48">
        <f t="shared" si="16"/>
        <v>0</v>
      </c>
    </row>
    <row r="89" spans="1:16" ht="30.6" x14ac:dyDescent="0.2">
      <c r="A89" s="38">
        <v>5</v>
      </c>
      <c r="B89" s="39"/>
      <c r="C89" s="94" t="s">
        <v>194</v>
      </c>
      <c r="D89" s="25" t="s">
        <v>80</v>
      </c>
      <c r="E89" s="99">
        <v>2.93</v>
      </c>
      <c r="F89" s="66"/>
      <c r="G89" s="63"/>
      <c r="H89" s="47">
        <f t="shared" si="19"/>
        <v>0</v>
      </c>
      <c r="I89" s="63"/>
      <c r="J89" s="63"/>
      <c r="K89" s="48">
        <f t="shared" si="11"/>
        <v>0</v>
      </c>
      <c r="L89" s="49">
        <f t="shared" si="12"/>
        <v>0</v>
      </c>
      <c r="M89" s="47">
        <f t="shared" si="13"/>
        <v>0</v>
      </c>
      <c r="N89" s="47">
        <f t="shared" si="14"/>
        <v>0</v>
      </c>
      <c r="O89" s="47">
        <f t="shared" si="15"/>
        <v>0</v>
      </c>
      <c r="P89" s="48">
        <f t="shared" si="16"/>
        <v>0</v>
      </c>
    </row>
    <row r="90" spans="1:16" ht="20.399999999999999" x14ac:dyDescent="0.2">
      <c r="A90" s="38">
        <v>6</v>
      </c>
      <c r="B90" s="39"/>
      <c r="C90" s="98" t="s">
        <v>195</v>
      </c>
      <c r="D90" s="25" t="s">
        <v>80</v>
      </c>
      <c r="E90" s="99">
        <f>E89*1.2</f>
        <v>3.52</v>
      </c>
      <c r="F90" s="66"/>
      <c r="G90" s="63"/>
      <c r="H90" s="47"/>
      <c r="I90" s="63"/>
      <c r="J90" s="63"/>
      <c r="K90" s="48">
        <f t="shared" si="11"/>
        <v>0</v>
      </c>
      <c r="L90" s="49">
        <f t="shared" si="12"/>
        <v>0</v>
      </c>
      <c r="M90" s="47">
        <f t="shared" si="13"/>
        <v>0</v>
      </c>
      <c r="N90" s="47">
        <f t="shared" si="14"/>
        <v>0</v>
      </c>
      <c r="O90" s="47">
        <f t="shared" si="15"/>
        <v>0</v>
      </c>
      <c r="P90" s="48">
        <f t="shared" si="16"/>
        <v>0</v>
      </c>
    </row>
    <row r="91" spans="1:16" x14ac:dyDescent="0.2">
      <c r="A91" s="38">
        <v>7</v>
      </c>
      <c r="B91" s="39"/>
      <c r="C91" s="94" t="s">
        <v>196</v>
      </c>
      <c r="D91" s="25" t="s">
        <v>61</v>
      </c>
      <c r="E91" s="99">
        <v>55.9</v>
      </c>
      <c r="F91" s="66"/>
      <c r="G91" s="63"/>
      <c r="H91" s="47">
        <f t="shared" si="19"/>
        <v>0</v>
      </c>
      <c r="I91" s="63"/>
      <c r="J91" s="63"/>
      <c r="K91" s="48">
        <f t="shared" si="11"/>
        <v>0</v>
      </c>
      <c r="L91" s="49">
        <f t="shared" si="12"/>
        <v>0</v>
      </c>
      <c r="M91" s="47">
        <f t="shared" si="13"/>
        <v>0</v>
      </c>
      <c r="N91" s="47">
        <f t="shared" si="14"/>
        <v>0</v>
      </c>
      <c r="O91" s="47">
        <f t="shared" si="15"/>
        <v>0</v>
      </c>
      <c r="P91" s="48">
        <f t="shared" si="16"/>
        <v>0</v>
      </c>
    </row>
    <row r="92" spans="1:16" x14ac:dyDescent="0.2">
      <c r="A92" s="38">
        <v>8</v>
      </c>
      <c r="B92" s="39"/>
      <c r="C92" s="98" t="s">
        <v>197</v>
      </c>
      <c r="D92" s="25" t="s">
        <v>61</v>
      </c>
      <c r="E92" s="99">
        <f>E91*1.1</f>
        <v>61.49</v>
      </c>
      <c r="F92" s="66"/>
      <c r="G92" s="63"/>
      <c r="H92" s="47"/>
      <c r="I92" s="63"/>
      <c r="J92" s="63"/>
      <c r="K92" s="48">
        <f t="shared" si="11"/>
        <v>0</v>
      </c>
      <c r="L92" s="49">
        <f t="shared" si="12"/>
        <v>0</v>
      </c>
      <c r="M92" s="47">
        <f t="shared" si="13"/>
        <v>0</v>
      </c>
      <c r="N92" s="47">
        <f t="shared" si="14"/>
        <v>0</v>
      </c>
      <c r="O92" s="47">
        <f t="shared" si="15"/>
        <v>0</v>
      </c>
      <c r="P92" s="48">
        <f t="shared" si="16"/>
        <v>0</v>
      </c>
    </row>
    <row r="93" spans="1:16" ht="20.399999999999999" x14ac:dyDescent="0.2">
      <c r="A93" s="38">
        <v>9</v>
      </c>
      <c r="B93" s="39"/>
      <c r="C93" s="94" t="s">
        <v>198</v>
      </c>
      <c r="D93" s="25" t="s">
        <v>86</v>
      </c>
      <c r="E93" s="99">
        <v>114.1</v>
      </c>
      <c r="F93" s="66"/>
      <c r="G93" s="63"/>
      <c r="H93" s="47">
        <f t="shared" si="19"/>
        <v>0</v>
      </c>
      <c r="I93" s="63"/>
      <c r="J93" s="63"/>
      <c r="K93" s="48">
        <f t="shared" si="11"/>
        <v>0</v>
      </c>
      <c r="L93" s="49">
        <f t="shared" si="12"/>
        <v>0</v>
      </c>
      <c r="M93" s="47">
        <f t="shared" si="13"/>
        <v>0</v>
      </c>
      <c r="N93" s="47">
        <f t="shared" si="14"/>
        <v>0</v>
      </c>
      <c r="O93" s="47">
        <f t="shared" si="15"/>
        <v>0</v>
      </c>
      <c r="P93" s="48">
        <f t="shared" si="16"/>
        <v>0</v>
      </c>
    </row>
    <row r="94" spans="1:16" x14ac:dyDescent="0.2">
      <c r="A94" s="38">
        <v>10</v>
      </c>
      <c r="B94" s="39"/>
      <c r="C94" s="98" t="s">
        <v>199</v>
      </c>
      <c r="D94" s="25" t="s">
        <v>80</v>
      </c>
      <c r="E94" s="99">
        <f>E93*0.04</f>
        <v>4.5599999999999996</v>
      </c>
      <c r="F94" s="66"/>
      <c r="G94" s="63"/>
      <c r="H94" s="47"/>
      <c r="I94" s="63"/>
      <c r="J94" s="63"/>
      <c r="K94" s="48">
        <f t="shared" si="11"/>
        <v>0</v>
      </c>
      <c r="L94" s="49">
        <f t="shared" si="12"/>
        <v>0</v>
      </c>
      <c r="M94" s="47">
        <f t="shared" si="13"/>
        <v>0</v>
      </c>
      <c r="N94" s="47">
        <f t="shared" si="14"/>
        <v>0</v>
      </c>
      <c r="O94" s="47">
        <f t="shared" si="15"/>
        <v>0</v>
      </c>
      <c r="P94" s="48">
        <f t="shared" si="16"/>
        <v>0</v>
      </c>
    </row>
    <row r="95" spans="1:16" x14ac:dyDescent="0.2">
      <c r="A95" s="38">
        <v>11</v>
      </c>
      <c r="B95" s="39"/>
      <c r="C95" s="98" t="s">
        <v>200</v>
      </c>
      <c r="D95" s="25" t="s">
        <v>86</v>
      </c>
      <c r="E95" s="99">
        <f>E93*1.1</f>
        <v>125.51</v>
      </c>
      <c r="F95" s="66"/>
      <c r="G95" s="63"/>
      <c r="H95" s="47"/>
      <c r="I95" s="63"/>
      <c r="J95" s="63"/>
      <c r="K95" s="48">
        <f t="shared" si="11"/>
        <v>0</v>
      </c>
      <c r="L95" s="49">
        <f t="shared" si="12"/>
        <v>0</v>
      </c>
      <c r="M95" s="47">
        <f t="shared" si="13"/>
        <v>0</v>
      </c>
      <c r="N95" s="47">
        <f t="shared" si="14"/>
        <v>0</v>
      </c>
      <c r="O95" s="47">
        <f t="shared" si="15"/>
        <v>0</v>
      </c>
      <c r="P95" s="48">
        <f t="shared" si="16"/>
        <v>0</v>
      </c>
    </row>
    <row r="96" spans="1:16" x14ac:dyDescent="0.2">
      <c r="A96" s="95">
        <v>6</v>
      </c>
      <c r="B96" s="96"/>
      <c r="C96" s="97" t="s">
        <v>201</v>
      </c>
      <c r="D96" s="25"/>
      <c r="E96" s="99"/>
      <c r="F96" s="66"/>
      <c r="G96" s="63"/>
      <c r="H96" s="47"/>
      <c r="I96" s="63"/>
      <c r="J96" s="63"/>
      <c r="K96" s="48">
        <f t="shared" si="11"/>
        <v>0</v>
      </c>
      <c r="L96" s="49">
        <f t="shared" si="12"/>
        <v>0</v>
      </c>
      <c r="M96" s="47">
        <f t="shared" si="13"/>
        <v>0</v>
      </c>
      <c r="N96" s="47">
        <f t="shared" si="14"/>
        <v>0</v>
      </c>
      <c r="O96" s="47">
        <f t="shared" si="15"/>
        <v>0</v>
      </c>
      <c r="P96" s="48">
        <f t="shared" si="16"/>
        <v>0</v>
      </c>
    </row>
    <row r="97" spans="1:16" ht="20.399999999999999" x14ac:dyDescent="0.2">
      <c r="A97" s="38">
        <v>1</v>
      </c>
      <c r="B97" s="39"/>
      <c r="C97" s="94" t="s">
        <v>202</v>
      </c>
      <c r="D97" s="25" t="s">
        <v>61</v>
      </c>
      <c r="E97" s="99">
        <v>122.1</v>
      </c>
      <c r="F97" s="66"/>
      <c r="G97" s="63"/>
      <c r="H97" s="47">
        <f t="shared" ref="H97:H99" si="20">ROUND(F97*G97,2)</f>
        <v>0</v>
      </c>
      <c r="I97" s="63"/>
      <c r="J97" s="63"/>
      <c r="K97" s="48">
        <f t="shared" si="11"/>
        <v>0</v>
      </c>
      <c r="L97" s="49">
        <f t="shared" si="12"/>
        <v>0</v>
      </c>
      <c r="M97" s="47">
        <f t="shared" si="13"/>
        <v>0</v>
      </c>
      <c r="N97" s="47">
        <f t="shared" si="14"/>
        <v>0</v>
      </c>
      <c r="O97" s="47">
        <f t="shared" si="15"/>
        <v>0</v>
      </c>
      <c r="P97" s="48">
        <f t="shared" si="16"/>
        <v>0</v>
      </c>
    </row>
    <row r="98" spans="1:16" ht="20.399999999999999" x14ac:dyDescent="0.2">
      <c r="A98" s="38">
        <v>2</v>
      </c>
      <c r="B98" s="39"/>
      <c r="C98" s="94" t="s">
        <v>203</v>
      </c>
      <c r="D98" s="25" t="s">
        <v>61</v>
      </c>
      <c r="E98" s="99">
        <f>E97</f>
        <v>122.1</v>
      </c>
      <c r="F98" s="66"/>
      <c r="G98" s="63"/>
      <c r="H98" s="47">
        <f t="shared" si="20"/>
        <v>0</v>
      </c>
      <c r="I98" s="63"/>
      <c r="J98" s="63"/>
      <c r="K98" s="48">
        <f t="shared" si="11"/>
        <v>0</v>
      </c>
      <c r="L98" s="49">
        <f t="shared" si="12"/>
        <v>0</v>
      </c>
      <c r="M98" s="47">
        <f t="shared" si="13"/>
        <v>0</v>
      </c>
      <c r="N98" s="47">
        <f t="shared" si="14"/>
        <v>0</v>
      </c>
      <c r="O98" s="47">
        <f t="shared" si="15"/>
        <v>0</v>
      </c>
      <c r="P98" s="48">
        <f t="shared" si="16"/>
        <v>0</v>
      </c>
    </row>
    <row r="99" spans="1:16" x14ac:dyDescent="0.2">
      <c r="A99" s="38">
        <v>3</v>
      </c>
      <c r="B99" s="39"/>
      <c r="C99" s="98" t="s">
        <v>219</v>
      </c>
      <c r="D99" s="25" t="s">
        <v>80</v>
      </c>
      <c r="E99" s="99">
        <v>0.46</v>
      </c>
      <c r="F99" s="66"/>
      <c r="G99" s="63"/>
      <c r="H99" s="47">
        <f t="shared" si="20"/>
        <v>0</v>
      </c>
      <c r="I99" s="63"/>
      <c r="J99" s="63"/>
      <c r="K99" s="48">
        <f t="shared" si="11"/>
        <v>0</v>
      </c>
      <c r="L99" s="49">
        <f t="shared" si="12"/>
        <v>0</v>
      </c>
      <c r="M99" s="47">
        <f t="shared" si="13"/>
        <v>0</v>
      </c>
      <c r="N99" s="47">
        <f t="shared" si="14"/>
        <v>0</v>
      </c>
      <c r="O99" s="47">
        <f t="shared" si="15"/>
        <v>0</v>
      </c>
      <c r="P99" s="48">
        <f t="shared" si="16"/>
        <v>0</v>
      </c>
    </row>
    <row r="100" spans="1:16" x14ac:dyDescent="0.2">
      <c r="A100" s="38">
        <v>4</v>
      </c>
      <c r="B100" s="39"/>
      <c r="C100" s="98" t="s">
        <v>204</v>
      </c>
      <c r="D100" s="25" t="s">
        <v>80</v>
      </c>
      <c r="E100" s="99">
        <f>E99*1.1</f>
        <v>0.51</v>
      </c>
      <c r="F100" s="66"/>
      <c r="G100" s="63"/>
      <c r="H100" s="47"/>
      <c r="I100" s="63"/>
      <c r="J100" s="63"/>
      <c r="K100" s="48">
        <f t="shared" si="11"/>
        <v>0</v>
      </c>
      <c r="L100" s="49">
        <f t="shared" si="12"/>
        <v>0</v>
      </c>
      <c r="M100" s="47">
        <f t="shared" si="13"/>
        <v>0</v>
      </c>
      <c r="N100" s="47">
        <f t="shared" si="14"/>
        <v>0</v>
      </c>
      <c r="O100" s="47">
        <f t="shared" si="15"/>
        <v>0</v>
      </c>
      <c r="P100" s="48">
        <f t="shared" si="16"/>
        <v>0</v>
      </c>
    </row>
    <row r="101" spans="1:16" x14ac:dyDescent="0.2">
      <c r="A101" s="38">
        <v>5</v>
      </c>
      <c r="B101" s="39"/>
      <c r="C101" s="98" t="s">
        <v>81</v>
      </c>
      <c r="D101" s="25" t="s">
        <v>69</v>
      </c>
      <c r="E101" s="99">
        <v>1</v>
      </c>
      <c r="F101" s="66"/>
      <c r="G101" s="63"/>
      <c r="H101" s="47"/>
      <c r="I101" s="63"/>
      <c r="J101" s="63"/>
      <c r="K101" s="48">
        <f t="shared" si="11"/>
        <v>0</v>
      </c>
      <c r="L101" s="49">
        <f t="shared" si="12"/>
        <v>0</v>
      </c>
      <c r="M101" s="47">
        <f t="shared" si="13"/>
        <v>0</v>
      </c>
      <c r="N101" s="47">
        <f t="shared" si="14"/>
        <v>0</v>
      </c>
      <c r="O101" s="47">
        <f t="shared" si="15"/>
        <v>0</v>
      </c>
      <c r="P101" s="48">
        <f t="shared" si="16"/>
        <v>0</v>
      </c>
    </row>
    <row r="102" spans="1:16" ht="20.399999999999999" x14ac:dyDescent="0.2">
      <c r="A102" s="38">
        <v>6</v>
      </c>
      <c r="B102" s="39"/>
      <c r="C102" s="94" t="s">
        <v>205</v>
      </c>
      <c r="D102" s="25" t="s">
        <v>61</v>
      </c>
      <c r="E102" s="99">
        <v>128.21</v>
      </c>
      <c r="F102" s="66"/>
      <c r="G102" s="63"/>
      <c r="H102" s="47">
        <f t="shared" ref="H102" si="21">ROUND(F102*G102,2)</f>
        <v>0</v>
      </c>
      <c r="I102" s="63"/>
      <c r="J102" s="63"/>
      <c r="K102" s="48">
        <f t="shared" si="11"/>
        <v>0</v>
      </c>
      <c r="L102" s="49">
        <f t="shared" si="12"/>
        <v>0</v>
      </c>
      <c r="M102" s="47">
        <f t="shared" si="13"/>
        <v>0</v>
      </c>
      <c r="N102" s="47">
        <f t="shared" si="14"/>
        <v>0</v>
      </c>
      <c r="O102" s="47">
        <f t="shared" si="15"/>
        <v>0</v>
      </c>
      <c r="P102" s="48">
        <f t="shared" si="16"/>
        <v>0</v>
      </c>
    </row>
    <row r="103" spans="1:16" x14ac:dyDescent="0.2">
      <c r="A103" s="38">
        <v>7</v>
      </c>
      <c r="B103" s="39"/>
      <c r="C103" s="98" t="s">
        <v>206</v>
      </c>
      <c r="D103" s="25" t="s">
        <v>61</v>
      </c>
      <c r="E103" s="99">
        <f>E102*1.1</f>
        <v>141.03</v>
      </c>
      <c r="F103" s="66"/>
      <c r="G103" s="63"/>
      <c r="H103" s="47"/>
      <c r="I103" s="63"/>
      <c r="J103" s="63"/>
      <c r="K103" s="48">
        <f t="shared" si="11"/>
        <v>0</v>
      </c>
      <c r="L103" s="49">
        <f t="shared" si="12"/>
        <v>0</v>
      </c>
      <c r="M103" s="47">
        <f t="shared" si="13"/>
        <v>0</v>
      </c>
      <c r="N103" s="47">
        <f t="shared" si="14"/>
        <v>0</v>
      </c>
      <c r="O103" s="47">
        <f t="shared" si="15"/>
        <v>0</v>
      </c>
      <c r="P103" s="48">
        <f t="shared" si="16"/>
        <v>0</v>
      </c>
    </row>
    <row r="104" spans="1:16" x14ac:dyDescent="0.2">
      <c r="A104" s="38">
        <v>8</v>
      </c>
      <c r="B104" s="39"/>
      <c r="C104" s="98" t="s">
        <v>81</v>
      </c>
      <c r="D104" s="25" t="s">
        <v>69</v>
      </c>
      <c r="E104" s="99">
        <v>1</v>
      </c>
      <c r="F104" s="66"/>
      <c r="G104" s="63"/>
      <c r="H104" s="47"/>
      <c r="I104" s="63"/>
      <c r="J104" s="63"/>
      <c r="K104" s="48">
        <f t="shared" si="11"/>
        <v>0</v>
      </c>
      <c r="L104" s="49">
        <f t="shared" si="12"/>
        <v>0</v>
      </c>
      <c r="M104" s="47">
        <f t="shared" si="13"/>
        <v>0</v>
      </c>
      <c r="N104" s="47">
        <f t="shared" si="14"/>
        <v>0</v>
      </c>
      <c r="O104" s="47">
        <f t="shared" si="15"/>
        <v>0</v>
      </c>
      <c r="P104" s="48">
        <f t="shared" si="16"/>
        <v>0</v>
      </c>
    </row>
    <row r="105" spans="1:16" x14ac:dyDescent="0.2">
      <c r="A105" s="38">
        <v>9</v>
      </c>
      <c r="B105" s="39"/>
      <c r="C105" s="94" t="s">
        <v>207</v>
      </c>
      <c r="D105" s="25" t="s">
        <v>86</v>
      </c>
      <c r="E105" s="99">
        <v>122.1</v>
      </c>
      <c r="F105" s="66"/>
      <c r="G105" s="63"/>
      <c r="H105" s="47">
        <f t="shared" ref="H105" si="22">ROUND(F105*G105,2)</f>
        <v>0</v>
      </c>
      <c r="I105" s="63"/>
      <c r="J105" s="63"/>
      <c r="K105" s="48">
        <f t="shared" si="11"/>
        <v>0</v>
      </c>
      <c r="L105" s="49">
        <f t="shared" si="12"/>
        <v>0</v>
      </c>
      <c r="M105" s="47">
        <f t="shared" si="13"/>
        <v>0</v>
      </c>
      <c r="N105" s="47">
        <f t="shared" si="14"/>
        <v>0</v>
      </c>
      <c r="O105" s="47">
        <f t="shared" si="15"/>
        <v>0</v>
      </c>
      <c r="P105" s="48">
        <f t="shared" si="16"/>
        <v>0</v>
      </c>
    </row>
    <row r="106" spans="1:16" x14ac:dyDescent="0.2">
      <c r="A106" s="38">
        <v>10</v>
      </c>
      <c r="B106" s="39"/>
      <c r="C106" s="98" t="s">
        <v>208</v>
      </c>
      <c r="D106" s="25" t="s">
        <v>80</v>
      </c>
      <c r="E106" s="99">
        <v>0.88</v>
      </c>
      <c r="F106" s="66"/>
      <c r="G106" s="63"/>
      <c r="H106" s="47"/>
      <c r="I106" s="63"/>
      <c r="J106" s="63"/>
      <c r="K106" s="48">
        <f t="shared" si="11"/>
        <v>0</v>
      </c>
      <c r="L106" s="49">
        <f t="shared" si="12"/>
        <v>0</v>
      </c>
      <c r="M106" s="47">
        <f t="shared" si="13"/>
        <v>0</v>
      </c>
      <c r="N106" s="47">
        <f t="shared" si="14"/>
        <v>0</v>
      </c>
      <c r="O106" s="47">
        <f t="shared" si="15"/>
        <v>0</v>
      </c>
      <c r="P106" s="48">
        <f t="shared" si="16"/>
        <v>0</v>
      </c>
    </row>
    <row r="107" spans="1:16" x14ac:dyDescent="0.2">
      <c r="A107" s="38">
        <v>11</v>
      </c>
      <c r="B107" s="39"/>
      <c r="C107" s="98" t="s">
        <v>81</v>
      </c>
      <c r="D107" s="25" t="s">
        <v>69</v>
      </c>
      <c r="E107" s="99">
        <v>1</v>
      </c>
      <c r="F107" s="66"/>
      <c r="G107" s="63"/>
      <c r="H107" s="47"/>
      <c r="I107" s="63"/>
      <c r="J107" s="63"/>
      <c r="K107" s="48">
        <f t="shared" si="11"/>
        <v>0</v>
      </c>
      <c r="L107" s="49">
        <f t="shared" si="12"/>
        <v>0</v>
      </c>
      <c r="M107" s="47">
        <f t="shared" si="13"/>
        <v>0</v>
      </c>
      <c r="N107" s="47">
        <f t="shared" si="14"/>
        <v>0</v>
      </c>
      <c r="O107" s="47">
        <f t="shared" si="15"/>
        <v>0</v>
      </c>
      <c r="P107" s="48">
        <f t="shared" si="16"/>
        <v>0</v>
      </c>
    </row>
    <row r="108" spans="1:16" ht="20.399999999999999" x14ac:dyDescent="0.2">
      <c r="A108" s="38">
        <v>12</v>
      </c>
      <c r="B108" s="39"/>
      <c r="C108" s="94" t="s">
        <v>209</v>
      </c>
      <c r="D108" s="25" t="s">
        <v>61</v>
      </c>
      <c r="E108" s="99">
        <v>40.26</v>
      </c>
      <c r="F108" s="66"/>
      <c r="G108" s="63"/>
      <c r="H108" s="47">
        <f t="shared" ref="H108" si="23">ROUND(F108*G108,2)</f>
        <v>0</v>
      </c>
      <c r="I108" s="63"/>
      <c r="J108" s="63"/>
      <c r="K108" s="48">
        <f t="shared" si="11"/>
        <v>0</v>
      </c>
      <c r="L108" s="49">
        <f t="shared" si="12"/>
        <v>0</v>
      </c>
      <c r="M108" s="47">
        <f t="shared" si="13"/>
        <v>0</v>
      </c>
      <c r="N108" s="47">
        <f t="shared" si="14"/>
        <v>0</v>
      </c>
      <c r="O108" s="47">
        <f t="shared" si="15"/>
        <v>0</v>
      </c>
      <c r="P108" s="48">
        <f t="shared" si="16"/>
        <v>0</v>
      </c>
    </row>
    <row r="109" spans="1:16" ht="20.399999999999999" x14ac:dyDescent="0.2">
      <c r="A109" s="38">
        <v>13</v>
      </c>
      <c r="B109" s="39"/>
      <c r="C109" s="98" t="s">
        <v>65</v>
      </c>
      <c r="D109" s="25" t="s">
        <v>61</v>
      </c>
      <c r="E109" s="99">
        <f>E108*1.25</f>
        <v>50.33</v>
      </c>
      <c r="F109" s="66"/>
      <c r="G109" s="63"/>
      <c r="H109" s="47"/>
      <c r="I109" s="63"/>
      <c r="J109" s="63"/>
      <c r="K109" s="48">
        <f t="shared" si="11"/>
        <v>0</v>
      </c>
      <c r="L109" s="49">
        <f t="shared" si="12"/>
        <v>0</v>
      </c>
      <c r="M109" s="47">
        <f t="shared" si="13"/>
        <v>0</v>
      </c>
      <c r="N109" s="47">
        <f t="shared" si="14"/>
        <v>0</v>
      </c>
      <c r="O109" s="47">
        <f t="shared" si="15"/>
        <v>0</v>
      </c>
      <c r="P109" s="48">
        <f t="shared" si="16"/>
        <v>0</v>
      </c>
    </row>
    <row r="110" spans="1:16" ht="20.399999999999999" x14ac:dyDescent="0.2">
      <c r="A110" s="38">
        <v>14</v>
      </c>
      <c r="B110" s="39"/>
      <c r="C110" s="98" t="s">
        <v>210</v>
      </c>
      <c r="D110" s="25" t="s">
        <v>86</v>
      </c>
      <c r="E110" s="99">
        <v>134.31</v>
      </c>
      <c r="F110" s="66"/>
      <c r="G110" s="63"/>
      <c r="H110" s="47"/>
      <c r="I110" s="63"/>
      <c r="J110" s="63"/>
      <c r="K110" s="48">
        <f t="shared" si="11"/>
        <v>0</v>
      </c>
      <c r="L110" s="49">
        <f t="shared" si="12"/>
        <v>0</v>
      </c>
      <c r="M110" s="47">
        <f t="shared" si="13"/>
        <v>0</v>
      </c>
      <c r="N110" s="47">
        <f t="shared" si="14"/>
        <v>0</v>
      </c>
      <c r="O110" s="47">
        <f t="shared" si="15"/>
        <v>0</v>
      </c>
      <c r="P110" s="48">
        <f t="shared" si="16"/>
        <v>0</v>
      </c>
    </row>
    <row r="111" spans="1:16" x14ac:dyDescent="0.2">
      <c r="A111" s="38">
        <v>15</v>
      </c>
      <c r="B111" s="39"/>
      <c r="C111" s="98" t="s">
        <v>130</v>
      </c>
      <c r="D111" s="25" t="s">
        <v>67</v>
      </c>
      <c r="E111" s="99">
        <f>E108*5</f>
        <v>201.3</v>
      </c>
      <c r="F111" s="66"/>
      <c r="G111" s="63"/>
      <c r="H111" s="47"/>
      <c r="I111" s="63"/>
      <c r="J111" s="63"/>
      <c r="K111" s="48">
        <f t="shared" si="11"/>
        <v>0</v>
      </c>
      <c r="L111" s="49">
        <f t="shared" si="12"/>
        <v>0</v>
      </c>
      <c r="M111" s="47">
        <f t="shared" si="13"/>
        <v>0</v>
      </c>
      <c r="N111" s="47">
        <f t="shared" si="14"/>
        <v>0</v>
      </c>
      <c r="O111" s="47">
        <f t="shared" si="15"/>
        <v>0</v>
      </c>
      <c r="P111" s="48">
        <f t="shared" si="16"/>
        <v>0</v>
      </c>
    </row>
    <row r="112" spans="1:16" x14ac:dyDescent="0.2">
      <c r="A112" s="38">
        <v>16</v>
      </c>
      <c r="B112" s="39"/>
      <c r="C112" s="98" t="s">
        <v>68</v>
      </c>
      <c r="D112" s="25" t="s">
        <v>69</v>
      </c>
      <c r="E112" s="99">
        <v>1</v>
      </c>
      <c r="F112" s="66"/>
      <c r="G112" s="63"/>
      <c r="H112" s="47"/>
      <c r="I112" s="63"/>
      <c r="J112" s="63"/>
      <c r="K112" s="48">
        <f t="shared" si="11"/>
        <v>0</v>
      </c>
      <c r="L112" s="49">
        <f t="shared" si="12"/>
        <v>0</v>
      </c>
      <c r="M112" s="47">
        <f t="shared" si="13"/>
        <v>0</v>
      </c>
      <c r="N112" s="47">
        <f t="shared" si="14"/>
        <v>0</v>
      </c>
      <c r="O112" s="47">
        <f t="shared" si="15"/>
        <v>0</v>
      </c>
      <c r="P112" s="48">
        <f t="shared" si="16"/>
        <v>0</v>
      </c>
    </row>
    <row r="113" spans="1:16" ht="20.399999999999999" x14ac:dyDescent="0.2">
      <c r="A113" s="38">
        <v>17</v>
      </c>
      <c r="B113" s="39"/>
      <c r="C113" s="98" t="s">
        <v>70</v>
      </c>
      <c r="D113" s="25" t="s">
        <v>67</v>
      </c>
      <c r="E113" s="99">
        <f>E108*0.25</f>
        <v>10.07</v>
      </c>
      <c r="F113" s="66"/>
      <c r="G113" s="63"/>
      <c r="H113" s="47"/>
      <c r="I113" s="63"/>
      <c r="J113" s="63"/>
      <c r="K113" s="48">
        <f t="shared" si="11"/>
        <v>0</v>
      </c>
      <c r="L113" s="49">
        <f t="shared" si="12"/>
        <v>0</v>
      </c>
      <c r="M113" s="47">
        <f t="shared" si="13"/>
        <v>0</v>
      </c>
      <c r="N113" s="47">
        <f t="shared" si="14"/>
        <v>0</v>
      </c>
      <c r="O113" s="47">
        <f t="shared" si="15"/>
        <v>0</v>
      </c>
      <c r="P113" s="48">
        <f t="shared" si="16"/>
        <v>0</v>
      </c>
    </row>
    <row r="114" spans="1:16" ht="20.399999999999999" x14ac:dyDescent="0.2">
      <c r="A114" s="38">
        <v>18</v>
      </c>
      <c r="B114" s="39"/>
      <c r="C114" s="94" t="s">
        <v>211</v>
      </c>
      <c r="D114" s="25" t="s">
        <v>61</v>
      </c>
      <c r="E114" s="99">
        <f>E108</f>
        <v>40.26</v>
      </c>
      <c r="F114" s="66"/>
      <c r="G114" s="63"/>
      <c r="H114" s="47">
        <f t="shared" ref="H114" si="24">ROUND(F114*G114,2)</f>
        <v>0</v>
      </c>
      <c r="I114" s="63"/>
      <c r="J114" s="63"/>
      <c r="K114" s="48">
        <f t="shared" si="11"/>
        <v>0</v>
      </c>
      <c r="L114" s="49">
        <f t="shared" si="12"/>
        <v>0</v>
      </c>
      <c r="M114" s="47">
        <f t="shared" si="13"/>
        <v>0</v>
      </c>
      <c r="N114" s="47">
        <f t="shared" si="14"/>
        <v>0</v>
      </c>
      <c r="O114" s="47">
        <f t="shared" si="15"/>
        <v>0</v>
      </c>
      <c r="P114" s="48">
        <f t="shared" si="16"/>
        <v>0</v>
      </c>
    </row>
    <row r="115" spans="1:16" ht="20.399999999999999" x14ac:dyDescent="0.2">
      <c r="A115" s="38">
        <v>19</v>
      </c>
      <c r="B115" s="39"/>
      <c r="C115" s="98" t="s">
        <v>72</v>
      </c>
      <c r="D115" s="25" t="s">
        <v>67</v>
      </c>
      <c r="E115" s="99">
        <f>E114*4</f>
        <v>161.04</v>
      </c>
      <c r="F115" s="66"/>
      <c r="G115" s="63"/>
      <c r="H115" s="47"/>
      <c r="I115" s="63"/>
      <c r="J115" s="63"/>
      <c r="K115" s="48">
        <f t="shared" si="11"/>
        <v>0</v>
      </c>
      <c r="L115" s="49">
        <f t="shared" si="12"/>
        <v>0</v>
      </c>
      <c r="M115" s="47">
        <f t="shared" si="13"/>
        <v>0</v>
      </c>
      <c r="N115" s="47">
        <f t="shared" si="14"/>
        <v>0</v>
      </c>
      <c r="O115" s="47">
        <f t="shared" si="15"/>
        <v>0</v>
      </c>
      <c r="P115" s="48">
        <f t="shared" si="16"/>
        <v>0</v>
      </c>
    </row>
    <row r="116" spans="1:16" x14ac:dyDescent="0.2">
      <c r="A116" s="38">
        <v>20</v>
      </c>
      <c r="B116" s="39"/>
      <c r="C116" s="98" t="s">
        <v>73</v>
      </c>
      <c r="D116" s="25" t="s">
        <v>69</v>
      </c>
      <c r="E116" s="99">
        <v>1</v>
      </c>
      <c r="F116" s="66"/>
      <c r="G116" s="63"/>
      <c r="H116" s="47"/>
      <c r="I116" s="63"/>
      <c r="J116" s="63"/>
      <c r="K116" s="48">
        <f t="shared" si="11"/>
        <v>0</v>
      </c>
      <c r="L116" s="49">
        <f t="shared" si="12"/>
        <v>0</v>
      </c>
      <c r="M116" s="47">
        <f t="shared" si="13"/>
        <v>0</v>
      </c>
      <c r="N116" s="47">
        <f t="shared" si="14"/>
        <v>0</v>
      </c>
      <c r="O116" s="47">
        <f t="shared" si="15"/>
        <v>0</v>
      </c>
      <c r="P116" s="48">
        <f t="shared" si="16"/>
        <v>0</v>
      </c>
    </row>
    <row r="117" spans="1:16" ht="20.399999999999999" x14ac:dyDescent="0.2">
      <c r="A117" s="38">
        <v>21</v>
      </c>
      <c r="B117" s="39"/>
      <c r="C117" s="94" t="s">
        <v>212</v>
      </c>
      <c r="D117" s="25" t="s">
        <v>61</v>
      </c>
      <c r="E117" s="99">
        <f>E114</f>
        <v>40.26</v>
      </c>
      <c r="F117" s="66"/>
      <c r="G117" s="63"/>
      <c r="H117" s="47">
        <f t="shared" ref="H117" si="25">ROUND(F117*G117,2)</f>
        <v>0</v>
      </c>
      <c r="I117" s="63"/>
      <c r="J117" s="63"/>
      <c r="K117" s="48">
        <f t="shared" si="11"/>
        <v>0</v>
      </c>
      <c r="L117" s="49">
        <f t="shared" si="12"/>
        <v>0</v>
      </c>
      <c r="M117" s="47">
        <f t="shared" si="13"/>
        <v>0</v>
      </c>
      <c r="N117" s="47">
        <f t="shared" si="14"/>
        <v>0</v>
      </c>
      <c r="O117" s="47">
        <f t="shared" si="15"/>
        <v>0</v>
      </c>
      <c r="P117" s="48">
        <f t="shared" si="16"/>
        <v>0</v>
      </c>
    </row>
    <row r="118" spans="1:16" ht="20.399999999999999" x14ac:dyDescent="0.2">
      <c r="A118" s="38">
        <v>22</v>
      </c>
      <c r="B118" s="39"/>
      <c r="C118" s="98" t="s">
        <v>181</v>
      </c>
      <c r="D118" s="25" t="s">
        <v>76</v>
      </c>
      <c r="E118" s="99">
        <f>E117*0.45*1.2</f>
        <v>21.74</v>
      </c>
      <c r="F118" s="66"/>
      <c r="G118" s="63"/>
      <c r="H118" s="47"/>
      <c r="I118" s="63"/>
      <c r="J118" s="63"/>
      <c r="K118" s="48">
        <f t="shared" si="11"/>
        <v>0</v>
      </c>
      <c r="L118" s="49">
        <f t="shared" si="12"/>
        <v>0</v>
      </c>
      <c r="M118" s="47">
        <f t="shared" si="13"/>
        <v>0</v>
      </c>
      <c r="N118" s="47">
        <f t="shared" si="14"/>
        <v>0</v>
      </c>
      <c r="O118" s="47">
        <f t="shared" si="15"/>
        <v>0</v>
      </c>
      <c r="P118" s="48">
        <f t="shared" si="16"/>
        <v>0</v>
      </c>
    </row>
    <row r="119" spans="1:16" x14ac:dyDescent="0.2">
      <c r="A119" s="38">
        <v>23</v>
      </c>
      <c r="B119" s="39"/>
      <c r="C119" s="98" t="s">
        <v>73</v>
      </c>
      <c r="D119" s="25" t="s">
        <v>69</v>
      </c>
      <c r="E119" s="99">
        <v>1</v>
      </c>
      <c r="F119" s="66"/>
      <c r="G119" s="63"/>
      <c r="H119" s="47"/>
      <c r="I119" s="63"/>
      <c r="J119" s="63"/>
      <c r="K119" s="48">
        <f t="shared" si="11"/>
        <v>0</v>
      </c>
      <c r="L119" s="49">
        <f t="shared" si="12"/>
        <v>0</v>
      </c>
      <c r="M119" s="47">
        <f t="shared" si="13"/>
        <v>0</v>
      </c>
      <c r="N119" s="47">
        <f t="shared" si="14"/>
        <v>0</v>
      </c>
      <c r="O119" s="47">
        <f t="shared" si="15"/>
        <v>0</v>
      </c>
      <c r="P119" s="48">
        <f t="shared" si="16"/>
        <v>0</v>
      </c>
    </row>
    <row r="120" spans="1:16" ht="20.399999999999999" x14ac:dyDescent="0.2">
      <c r="A120" s="38">
        <v>24</v>
      </c>
      <c r="B120" s="39"/>
      <c r="C120" s="94" t="s">
        <v>213</v>
      </c>
      <c r="D120" s="25" t="s">
        <v>61</v>
      </c>
      <c r="E120" s="99">
        <f>E117</f>
        <v>40.26</v>
      </c>
      <c r="F120" s="66"/>
      <c r="G120" s="63"/>
      <c r="H120" s="47">
        <f t="shared" ref="H120" si="26">ROUND(F120*G120,2)</f>
        <v>0</v>
      </c>
      <c r="I120" s="63"/>
      <c r="J120" s="63"/>
      <c r="K120" s="48">
        <f t="shared" si="11"/>
        <v>0</v>
      </c>
      <c r="L120" s="49">
        <f t="shared" si="12"/>
        <v>0</v>
      </c>
      <c r="M120" s="47">
        <f t="shared" si="13"/>
        <v>0</v>
      </c>
      <c r="N120" s="47">
        <f t="shared" si="14"/>
        <v>0</v>
      </c>
      <c r="O120" s="47">
        <f t="shared" si="15"/>
        <v>0</v>
      </c>
      <c r="P120" s="48">
        <f t="shared" si="16"/>
        <v>0</v>
      </c>
    </row>
    <row r="121" spans="1:16" x14ac:dyDescent="0.2">
      <c r="A121" s="95">
        <v>7</v>
      </c>
      <c r="B121" s="96"/>
      <c r="C121" s="97" t="s">
        <v>92</v>
      </c>
      <c r="D121" s="25"/>
      <c r="E121" s="99"/>
      <c r="F121" s="66"/>
      <c r="G121" s="63"/>
      <c r="H121" s="47"/>
      <c r="I121" s="63"/>
      <c r="J121" s="63"/>
      <c r="K121" s="48">
        <f t="shared" si="11"/>
        <v>0</v>
      </c>
      <c r="L121" s="49">
        <f t="shared" si="12"/>
        <v>0</v>
      </c>
      <c r="M121" s="47">
        <f t="shared" si="13"/>
        <v>0</v>
      </c>
      <c r="N121" s="47">
        <f t="shared" si="14"/>
        <v>0</v>
      </c>
      <c r="O121" s="47">
        <f t="shared" si="15"/>
        <v>0</v>
      </c>
      <c r="P121" s="48">
        <f t="shared" si="16"/>
        <v>0</v>
      </c>
    </row>
    <row r="122" spans="1:16" x14ac:dyDescent="0.2">
      <c r="A122" s="38">
        <v>1</v>
      </c>
      <c r="B122" s="39"/>
      <c r="C122" s="94" t="s">
        <v>214</v>
      </c>
      <c r="D122" s="25" t="s">
        <v>101</v>
      </c>
      <c r="E122" s="99">
        <v>33</v>
      </c>
      <c r="F122" s="66"/>
      <c r="G122" s="63"/>
      <c r="H122" s="47">
        <f t="shared" ref="H122:H124" si="27">ROUND(F122*G122,2)</f>
        <v>0</v>
      </c>
      <c r="I122" s="63"/>
      <c r="J122" s="63"/>
      <c r="K122" s="48">
        <f t="shared" si="11"/>
        <v>0</v>
      </c>
      <c r="L122" s="49">
        <f t="shared" si="12"/>
        <v>0</v>
      </c>
      <c r="M122" s="47">
        <f t="shared" si="13"/>
        <v>0</v>
      </c>
      <c r="N122" s="47">
        <f t="shared" si="14"/>
        <v>0</v>
      </c>
      <c r="O122" s="47">
        <f t="shared" si="15"/>
        <v>0</v>
      </c>
      <c r="P122" s="48">
        <f t="shared" si="16"/>
        <v>0</v>
      </c>
    </row>
    <row r="123" spans="1:16" ht="20.399999999999999" x14ac:dyDescent="0.2">
      <c r="A123" s="38">
        <v>2</v>
      </c>
      <c r="B123" s="39"/>
      <c r="C123" s="94" t="s">
        <v>215</v>
      </c>
      <c r="D123" s="25" t="s">
        <v>101</v>
      </c>
      <c r="E123" s="99">
        <v>40</v>
      </c>
      <c r="F123" s="66"/>
      <c r="G123" s="63"/>
      <c r="H123" s="47">
        <f t="shared" si="27"/>
        <v>0</v>
      </c>
      <c r="I123" s="63"/>
      <c r="J123" s="63"/>
      <c r="K123" s="48">
        <f t="shared" si="11"/>
        <v>0</v>
      </c>
      <c r="L123" s="49">
        <f t="shared" si="12"/>
        <v>0</v>
      </c>
      <c r="M123" s="47">
        <f t="shared" si="13"/>
        <v>0</v>
      </c>
      <c r="N123" s="47">
        <f t="shared" si="14"/>
        <v>0</v>
      </c>
      <c r="O123" s="47">
        <f t="shared" si="15"/>
        <v>0</v>
      </c>
      <c r="P123" s="48">
        <f t="shared" si="16"/>
        <v>0</v>
      </c>
    </row>
    <row r="124" spans="1:16" x14ac:dyDescent="0.2">
      <c r="A124" s="38">
        <v>3</v>
      </c>
      <c r="B124" s="39"/>
      <c r="C124" s="94" t="s">
        <v>216</v>
      </c>
      <c r="D124" s="25" t="s">
        <v>86</v>
      </c>
      <c r="E124" s="99">
        <v>145.5</v>
      </c>
      <c r="F124" s="66"/>
      <c r="G124" s="63"/>
      <c r="H124" s="47">
        <f t="shared" si="27"/>
        <v>0</v>
      </c>
      <c r="I124" s="63"/>
      <c r="J124" s="63"/>
      <c r="K124" s="48">
        <f t="shared" si="11"/>
        <v>0</v>
      </c>
      <c r="L124" s="49">
        <f t="shared" si="12"/>
        <v>0</v>
      </c>
      <c r="M124" s="47">
        <f t="shared" si="13"/>
        <v>0</v>
      </c>
      <c r="N124" s="47">
        <f t="shared" si="14"/>
        <v>0</v>
      </c>
      <c r="O124" s="47">
        <f t="shared" si="15"/>
        <v>0</v>
      </c>
      <c r="P124" s="48">
        <f t="shared" si="16"/>
        <v>0</v>
      </c>
    </row>
    <row r="125" spans="1:16" x14ac:dyDescent="0.2">
      <c r="A125" s="38">
        <v>4</v>
      </c>
      <c r="B125" s="39"/>
      <c r="C125" s="98" t="s">
        <v>87</v>
      </c>
      <c r="D125" s="25" t="s">
        <v>86</v>
      </c>
      <c r="E125" s="99">
        <f>E124*1.15</f>
        <v>167.33</v>
      </c>
      <c r="F125" s="66"/>
      <c r="G125" s="63"/>
      <c r="H125" s="47"/>
      <c r="I125" s="63"/>
      <c r="J125" s="63"/>
      <c r="K125" s="48">
        <f t="shared" si="11"/>
        <v>0</v>
      </c>
      <c r="L125" s="49">
        <f t="shared" si="12"/>
        <v>0</v>
      </c>
      <c r="M125" s="47">
        <f t="shared" si="13"/>
        <v>0</v>
      </c>
      <c r="N125" s="47">
        <f t="shared" si="14"/>
        <v>0</v>
      </c>
      <c r="O125" s="47">
        <f t="shared" si="15"/>
        <v>0</v>
      </c>
      <c r="P125" s="48">
        <f t="shared" si="16"/>
        <v>0</v>
      </c>
    </row>
    <row r="126" spans="1:16" x14ac:dyDescent="0.2">
      <c r="A126" s="38">
        <v>5</v>
      </c>
      <c r="B126" s="39"/>
      <c r="C126" s="98" t="s">
        <v>81</v>
      </c>
      <c r="D126" s="25" t="s">
        <v>91</v>
      </c>
      <c r="E126" s="99">
        <v>1</v>
      </c>
      <c r="F126" s="66"/>
      <c r="G126" s="63"/>
      <c r="H126" s="47"/>
      <c r="I126" s="63"/>
      <c r="J126" s="63"/>
      <c r="K126" s="48">
        <f t="shared" si="11"/>
        <v>0</v>
      </c>
      <c r="L126" s="49">
        <f t="shared" si="12"/>
        <v>0</v>
      </c>
      <c r="M126" s="47">
        <f t="shared" si="13"/>
        <v>0</v>
      </c>
      <c r="N126" s="47">
        <f t="shared" si="14"/>
        <v>0</v>
      </c>
      <c r="O126" s="47">
        <f t="shared" si="15"/>
        <v>0</v>
      </c>
      <c r="P126" s="48">
        <f t="shared" si="16"/>
        <v>0</v>
      </c>
    </row>
    <row r="127" spans="1:16" ht="21" thickBot="1" x14ac:dyDescent="0.25">
      <c r="A127" s="38">
        <v>6</v>
      </c>
      <c r="B127" s="39"/>
      <c r="C127" s="94" t="s">
        <v>217</v>
      </c>
      <c r="D127" s="25" t="s">
        <v>91</v>
      </c>
      <c r="E127" s="99">
        <v>1</v>
      </c>
      <c r="F127" s="66"/>
      <c r="G127" s="63"/>
      <c r="H127" s="47">
        <f t="shared" ref="H127" si="28">ROUND(F127*G127,2)</f>
        <v>0</v>
      </c>
      <c r="I127" s="63"/>
      <c r="J127" s="63"/>
      <c r="K127" s="48">
        <f t="shared" si="11"/>
        <v>0</v>
      </c>
      <c r="L127" s="49">
        <f t="shared" si="12"/>
        <v>0</v>
      </c>
      <c r="M127" s="47">
        <f t="shared" si="13"/>
        <v>0</v>
      </c>
      <c r="N127" s="47">
        <f t="shared" si="14"/>
        <v>0</v>
      </c>
      <c r="O127" s="47">
        <f t="shared" si="15"/>
        <v>0</v>
      </c>
      <c r="P127" s="48">
        <f t="shared" si="16"/>
        <v>0</v>
      </c>
    </row>
    <row r="128" spans="1:16" ht="10.8" thickBot="1" x14ac:dyDescent="0.25">
      <c r="A128" s="172" t="s">
        <v>391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4"/>
      <c r="L128" s="67">
        <f>SUM(L14:L127)</f>
        <v>0</v>
      </c>
      <c r="M128" s="68">
        <f>SUM(M14:M127)</f>
        <v>0</v>
      </c>
      <c r="N128" s="68">
        <f>SUM(N14:N127)</f>
        <v>0</v>
      </c>
      <c r="O128" s="68">
        <f>SUM(O14:O127)</f>
        <v>0</v>
      </c>
      <c r="P128" s="69">
        <f>SUM(P14:P127)</f>
        <v>0</v>
      </c>
    </row>
    <row r="129" spans="1:1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">
      <c r="A131" s="1" t="s">
        <v>14</v>
      </c>
      <c r="B131" s="17"/>
      <c r="C131" s="171">
        <f>'Kops a'!C32:H32</f>
        <v>0</v>
      </c>
      <c r="D131" s="171"/>
      <c r="E131" s="171"/>
      <c r="F131" s="171"/>
      <c r="G131" s="171"/>
      <c r="H131" s="171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">
      <c r="A132" s="17"/>
      <c r="B132" s="17"/>
      <c r="C132" s="109" t="s">
        <v>15</v>
      </c>
      <c r="D132" s="109"/>
      <c r="E132" s="109"/>
      <c r="F132" s="109"/>
      <c r="G132" s="109"/>
      <c r="H132" s="109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">
      <c r="A134" s="86" t="str">
        <f>'Kops a'!A35</f>
        <v>Tāme sastādīta</v>
      </c>
      <c r="B134" s="87"/>
      <c r="C134" s="87"/>
      <c r="D134" s="8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">
      <c r="A136" s="1" t="s">
        <v>37</v>
      </c>
      <c r="B136" s="17"/>
      <c r="C136" s="171">
        <f>'Kops a'!C37:H37</f>
        <v>0</v>
      </c>
      <c r="D136" s="171"/>
      <c r="E136" s="171"/>
      <c r="F136" s="171"/>
      <c r="G136" s="171"/>
      <c r="H136" s="171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">
      <c r="A137" s="17"/>
      <c r="B137" s="17"/>
      <c r="C137" s="109" t="s">
        <v>15</v>
      </c>
      <c r="D137" s="109"/>
      <c r="E137" s="109"/>
      <c r="F137" s="109"/>
      <c r="G137" s="109"/>
      <c r="H137" s="109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86" t="s">
        <v>54</v>
      </c>
      <c r="B139" s="87"/>
      <c r="C139" s="91">
        <f>'Kops a'!C40</f>
        <v>0</v>
      </c>
      <c r="D139" s="50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</sheetData>
  <mergeCells count="22">
    <mergeCell ref="C137:H137"/>
    <mergeCell ref="C4:I4"/>
    <mergeCell ref="F12:K12"/>
    <mergeCell ref="J9:M9"/>
    <mergeCell ref="D8:L8"/>
    <mergeCell ref="A128:K128"/>
    <mergeCell ref="C131:H131"/>
    <mergeCell ref="C132:H132"/>
    <mergeCell ref="C136:H136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27 A14:G127">
    <cfRule type="cellIs" dxfId="95" priority="36" operator="equal">
      <formula>0</formula>
    </cfRule>
  </conditionalFormatting>
  <conditionalFormatting sqref="N9:O9 K14:P127 H14:H127">
    <cfRule type="cellIs" dxfId="94" priority="35" operator="equal">
      <formula>0</formula>
    </cfRule>
  </conditionalFormatting>
  <conditionalFormatting sqref="C2:I2">
    <cfRule type="cellIs" dxfId="93" priority="32" operator="equal">
      <formula>0</formula>
    </cfRule>
  </conditionalFormatting>
  <conditionalFormatting sqref="O10">
    <cfRule type="cellIs" dxfId="92" priority="31" operator="equal">
      <formula>"20__. gada __. _________"</formula>
    </cfRule>
  </conditionalFormatting>
  <conditionalFormatting sqref="A128:K128">
    <cfRule type="containsText" dxfId="91" priority="30" operator="containsText" text="Tiešās izmaksas kopā, t. sk. darba devēja sociālais nodoklis __.__% ">
      <formula>NOT(ISERROR(SEARCH("Tiešās izmaksas kopā, t. sk. darba devēja sociālais nodoklis __.__% ",A128)))</formula>
    </cfRule>
  </conditionalFormatting>
  <conditionalFormatting sqref="L128:P128">
    <cfRule type="cellIs" dxfId="90" priority="25" operator="equal">
      <formula>0</formula>
    </cfRule>
  </conditionalFormatting>
  <conditionalFormatting sqref="C4:I4">
    <cfRule type="cellIs" dxfId="89" priority="24" operator="equal">
      <formula>0</formula>
    </cfRule>
  </conditionalFormatting>
  <conditionalFormatting sqref="D5:L8">
    <cfRule type="cellIs" dxfId="88" priority="21" operator="equal">
      <formula>0</formula>
    </cfRule>
  </conditionalFormatting>
  <conditionalFormatting sqref="P10">
    <cfRule type="cellIs" dxfId="87" priority="17" operator="equal">
      <formula>"20__. gada __. _________"</formula>
    </cfRule>
  </conditionalFormatting>
  <conditionalFormatting sqref="C136:H136">
    <cfRule type="cellIs" dxfId="86" priority="14" operator="equal">
      <formula>0</formula>
    </cfRule>
  </conditionalFormatting>
  <conditionalFormatting sqref="C131:H131">
    <cfRule type="cellIs" dxfId="85" priority="13" operator="equal">
      <formula>0</formula>
    </cfRule>
  </conditionalFormatting>
  <conditionalFormatting sqref="C136:H136 C139 C131:H131">
    <cfRule type="cellIs" dxfId="84" priority="12" operator="equal">
      <formula>0</formula>
    </cfRule>
  </conditionalFormatting>
  <conditionalFormatting sqref="D1">
    <cfRule type="cellIs" dxfId="83" priority="11" operator="equal">
      <formula>0</formula>
    </cfRule>
  </conditionalFormatting>
  <conditionalFormatting sqref="A9">
    <cfRule type="containsText" dxfId="82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D422C369-7259-49E7-A89B-9D562DEE2E41}">
            <xm:f>NOT(ISERROR(SEARCH("Tāme sastādīta ____. gada ___. ______________",A134)))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A134</xm:sqref>
        </x14:conditionalFormatting>
        <x14:conditionalFormatting xmlns:xm="http://schemas.microsoft.com/office/excel/2006/main">
          <x14:cfRule type="containsText" priority="15" operator="containsText" id="{D859E3E6-089F-4F16-889A-98EF63E5F3AC}">
            <xm:f>NOT(ISERROR(SEARCH("Sertifikāta Nr. _________________________________",A139)))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106"/>
  <sheetViews>
    <sheetView topLeftCell="A76" zoomScaleNormal="100" workbookViewId="0">
      <selection activeCell="I96" sqref="I9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220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P94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A100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221</v>
      </c>
      <c r="D15" s="25" t="s">
        <v>101</v>
      </c>
      <c r="E15" s="99">
        <v>8</v>
      </c>
      <c r="F15" s="66"/>
      <c r="G15" s="63"/>
      <c r="H15" s="47">
        <f t="shared" ref="H15:H22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x14ac:dyDescent="0.2">
      <c r="A16" s="38">
        <v>2</v>
      </c>
      <c r="B16" s="39"/>
      <c r="C16" s="94" t="s">
        <v>222</v>
      </c>
      <c r="D16" s="25" t="s">
        <v>101</v>
      </c>
      <c r="E16" s="99">
        <v>5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223</v>
      </c>
      <c r="D17" s="25" t="s">
        <v>101</v>
      </c>
      <c r="E17" s="99">
        <v>6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4" t="s">
        <v>224</v>
      </c>
      <c r="D18" s="25" t="s">
        <v>86</v>
      </c>
      <c r="E18" s="99">
        <v>145.5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5</v>
      </c>
      <c r="B19" s="39"/>
      <c r="C19" s="94" t="s">
        <v>225</v>
      </c>
      <c r="D19" s="25" t="s">
        <v>101</v>
      </c>
      <c r="E19" s="99">
        <v>3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6</v>
      </c>
      <c r="B20" s="39"/>
      <c r="C20" s="94" t="s">
        <v>226</v>
      </c>
      <c r="D20" s="25" t="s">
        <v>101</v>
      </c>
      <c r="E20" s="99">
        <v>3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4" t="s">
        <v>227</v>
      </c>
      <c r="D21" s="25" t="s">
        <v>101</v>
      </c>
      <c r="E21" s="99">
        <v>3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94" t="s">
        <v>228</v>
      </c>
      <c r="D22" s="25" t="s">
        <v>101</v>
      </c>
      <c r="E22" s="99">
        <v>3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95">
        <v>2</v>
      </c>
      <c r="B23" s="96"/>
      <c r="C23" s="97" t="s">
        <v>229</v>
      </c>
      <c r="D23" s="25"/>
      <c r="E23" s="99"/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1</v>
      </c>
      <c r="B24" s="39"/>
      <c r="C24" s="94" t="s">
        <v>230</v>
      </c>
      <c r="D24" s="25" t="s">
        <v>231</v>
      </c>
      <c r="E24" s="99">
        <v>6</v>
      </c>
      <c r="F24" s="66"/>
      <c r="G24" s="63"/>
      <c r="H24" s="47">
        <f>ROUND(F24*G24,2)</f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0.399999999999999" x14ac:dyDescent="0.2">
      <c r="A25" s="38">
        <v>2</v>
      </c>
      <c r="B25" s="39"/>
      <c r="C25" s="98" t="s">
        <v>232</v>
      </c>
      <c r="D25" s="25" t="s">
        <v>231</v>
      </c>
      <c r="E25" s="99">
        <v>6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3</v>
      </c>
      <c r="B26" s="39"/>
      <c r="C26" s="98" t="s">
        <v>233</v>
      </c>
      <c r="D26" s="25" t="s">
        <v>69</v>
      </c>
      <c r="E26" s="99">
        <v>1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4</v>
      </c>
      <c r="B27" s="39"/>
      <c r="C27" s="98" t="s">
        <v>234</v>
      </c>
      <c r="D27" s="25" t="s">
        <v>69</v>
      </c>
      <c r="E27" s="99">
        <v>1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5</v>
      </c>
      <c r="B28" s="39"/>
      <c r="C28" s="94" t="s">
        <v>235</v>
      </c>
      <c r="D28" s="25" t="s">
        <v>86</v>
      </c>
      <c r="E28" s="99">
        <v>9.3000000000000007</v>
      </c>
      <c r="F28" s="66"/>
      <c r="G28" s="63"/>
      <c r="H28" s="47">
        <f>ROUND(F28*G28,2)</f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6</v>
      </c>
      <c r="B29" s="39"/>
      <c r="C29" s="98" t="s">
        <v>236</v>
      </c>
      <c r="D29" s="25" t="s">
        <v>86</v>
      </c>
      <c r="E29" s="99">
        <f>E28*1.05</f>
        <v>9.77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7</v>
      </c>
      <c r="B30" s="39"/>
      <c r="C30" s="98" t="s">
        <v>237</v>
      </c>
      <c r="D30" s="25" t="s">
        <v>69</v>
      </c>
      <c r="E30" s="99">
        <v>1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8</v>
      </c>
      <c r="B31" s="39"/>
      <c r="C31" s="94" t="s">
        <v>238</v>
      </c>
      <c r="D31" s="25" t="s">
        <v>61</v>
      </c>
      <c r="E31" s="99">
        <v>13.1</v>
      </c>
      <c r="F31" s="66"/>
      <c r="G31" s="63"/>
      <c r="H31" s="47">
        <f>ROUND(F31*G31,2)</f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9</v>
      </c>
      <c r="B32" s="39"/>
      <c r="C32" s="98" t="s">
        <v>239</v>
      </c>
      <c r="D32" s="25" t="s">
        <v>61</v>
      </c>
      <c r="E32" s="99">
        <f>9.66*1.1</f>
        <v>10.63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10</v>
      </c>
      <c r="B33" s="39"/>
      <c r="C33" s="98" t="s">
        <v>240</v>
      </c>
      <c r="D33" s="25" t="s">
        <v>67</v>
      </c>
      <c r="E33" s="99">
        <f>E32*6</f>
        <v>63.78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11</v>
      </c>
      <c r="B34" s="39"/>
      <c r="C34" s="98" t="s">
        <v>241</v>
      </c>
      <c r="D34" s="25" t="s">
        <v>67</v>
      </c>
      <c r="E34" s="99">
        <f>E31*1.1</f>
        <v>14.41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12</v>
      </c>
      <c r="B35" s="39"/>
      <c r="C35" s="98" t="s">
        <v>242</v>
      </c>
      <c r="D35" s="25" t="s">
        <v>69</v>
      </c>
      <c r="E35" s="99">
        <v>1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13</v>
      </c>
      <c r="B36" s="39"/>
      <c r="C36" s="98" t="s">
        <v>243</v>
      </c>
      <c r="D36" s="25" t="s">
        <v>76</v>
      </c>
      <c r="E36" s="99">
        <f>E31*0.25</f>
        <v>3.28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14</v>
      </c>
      <c r="B37" s="39"/>
      <c r="C37" s="98" t="s">
        <v>244</v>
      </c>
      <c r="D37" s="25" t="s">
        <v>76</v>
      </c>
      <c r="E37" s="99">
        <f>E31*0.35</f>
        <v>4.59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95">
        <v>3</v>
      </c>
      <c r="B38" s="96"/>
      <c r="C38" s="97" t="s">
        <v>245</v>
      </c>
      <c r="D38" s="25"/>
      <c r="E38" s="99"/>
      <c r="F38" s="66"/>
      <c r="G38" s="63"/>
      <c r="H38" s="47"/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1</v>
      </c>
      <c r="B39" s="39"/>
      <c r="C39" s="94" t="s">
        <v>246</v>
      </c>
      <c r="D39" s="25" t="s">
        <v>231</v>
      </c>
      <c r="E39" s="99">
        <f>E40</f>
        <v>8</v>
      </c>
      <c r="F39" s="66"/>
      <c r="G39" s="63"/>
      <c r="H39" s="47">
        <f>ROUND(F39*G39,2)</f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2</v>
      </c>
      <c r="B40" s="39"/>
      <c r="C40" s="98" t="s">
        <v>247</v>
      </c>
      <c r="D40" s="25" t="s">
        <v>231</v>
      </c>
      <c r="E40" s="99">
        <v>8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3</v>
      </c>
      <c r="B41" s="39"/>
      <c r="C41" s="98" t="s">
        <v>233</v>
      </c>
      <c r="D41" s="25" t="s">
        <v>69</v>
      </c>
      <c r="E41" s="99">
        <v>1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4</v>
      </c>
      <c r="B42" s="39"/>
      <c r="C42" s="98" t="s">
        <v>234</v>
      </c>
      <c r="D42" s="25" t="s">
        <v>69</v>
      </c>
      <c r="E42" s="99">
        <v>1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5</v>
      </c>
      <c r="B43" s="39"/>
      <c r="C43" s="94" t="s">
        <v>248</v>
      </c>
      <c r="D43" s="25" t="s">
        <v>231</v>
      </c>
      <c r="E43" s="99">
        <f>E44</f>
        <v>5</v>
      </c>
      <c r="F43" s="66"/>
      <c r="G43" s="63"/>
      <c r="H43" s="47">
        <f>ROUND(F43*G43,2)</f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6</v>
      </c>
      <c r="B44" s="39"/>
      <c r="C44" s="98" t="s">
        <v>249</v>
      </c>
      <c r="D44" s="25" t="s">
        <v>231</v>
      </c>
      <c r="E44" s="99">
        <v>5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>
        <v>7</v>
      </c>
      <c r="B45" s="39"/>
      <c r="C45" s="98" t="s">
        <v>233</v>
      </c>
      <c r="D45" s="25" t="s">
        <v>69</v>
      </c>
      <c r="E45" s="99">
        <v>1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8</v>
      </c>
      <c r="B46" s="39"/>
      <c r="C46" s="98" t="s">
        <v>234</v>
      </c>
      <c r="D46" s="25" t="s">
        <v>69</v>
      </c>
      <c r="E46" s="99">
        <v>1</v>
      </c>
      <c r="F46" s="66"/>
      <c r="G46" s="63"/>
      <c r="H46" s="47"/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9</v>
      </c>
      <c r="B47" s="39"/>
      <c r="C47" s="94" t="s">
        <v>235</v>
      </c>
      <c r="D47" s="25" t="s">
        <v>86</v>
      </c>
      <c r="E47" s="99">
        <v>19</v>
      </c>
      <c r="F47" s="66"/>
      <c r="G47" s="63"/>
      <c r="H47" s="47">
        <f>ROUND(F47*G47,2)</f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10</v>
      </c>
      <c r="B48" s="39"/>
      <c r="C48" s="98" t="s">
        <v>236</v>
      </c>
      <c r="D48" s="25" t="s">
        <v>86</v>
      </c>
      <c r="E48" s="99">
        <f>E47*1.05</f>
        <v>19.95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11</v>
      </c>
      <c r="B49" s="39"/>
      <c r="C49" s="98" t="s">
        <v>237</v>
      </c>
      <c r="D49" s="25" t="s">
        <v>69</v>
      </c>
      <c r="E49" s="99">
        <v>1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12</v>
      </c>
      <c r="B50" s="39"/>
      <c r="C50" s="94" t="s">
        <v>238</v>
      </c>
      <c r="D50" s="25" t="s">
        <v>61</v>
      </c>
      <c r="E50" s="99">
        <v>32.340000000000003</v>
      </c>
      <c r="F50" s="66"/>
      <c r="G50" s="63"/>
      <c r="H50" s="47">
        <f>ROUND(F50*G50,2)</f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13</v>
      </c>
      <c r="B51" s="39"/>
      <c r="C51" s="98" t="s">
        <v>239</v>
      </c>
      <c r="D51" s="25" t="s">
        <v>61</v>
      </c>
      <c r="E51" s="99">
        <f>25.31*1.1</f>
        <v>27.84</v>
      </c>
      <c r="F51" s="66"/>
      <c r="G51" s="63"/>
      <c r="H51" s="47"/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14</v>
      </c>
      <c r="B52" s="39"/>
      <c r="C52" s="98" t="s">
        <v>240</v>
      </c>
      <c r="D52" s="25" t="s">
        <v>67</v>
      </c>
      <c r="E52" s="99">
        <f>E51*6</f>
        <v>167.04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15</v>
      </c>
      <c r="B53" s="39"/>
      <c r="C53" s="98" t="s">
        <v>241</v>
      </c>
      <c r="D53" s="25" t="s">
        <v>67</v>
      </c>
      <c r="E53" s="99">
        <f>E50*1.1</f>
        <v>35.57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16</v>
      </c>
      <c r="B54" s="39"/>
      <c r="C54" s="98" t="s">
        <v>242</v>
      </c>
      <c r="D54" s="25" t="s">
        <v>69</v>
      </c>
      <c r="E54" s="99">
        <v>1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17</v>
      </c>
      <c r="B55" s="39"/>
      <c r="C55" s="98" t="s">
        <v>243</v>
      </c>
      <c r="D55" s="25" t="s">
        <v>76</v>
      </c>
      <c r="E55" s="99">
        <f>E50*0.25</f>
        <v>8.09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18</v>
      </c>
      <c r="B56" s="39"/>
      <c r="C56" s="98" t="s">
        <v>244</v>
      </c>
      <c r="D56" s="25" t="s">
        <v>76</v>
      </c>
      <c r="E56" s="99">
        <f>E50*0.35</f>
        <v>11.32</v>
      </c>
      <c r="F56" s="66"/>
      <c r="G56" s="63"/>
      <c r="H56" s="47"/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95">
        <v>4</v>
      </c>
      <c r="B57" s="96"/>
      <c r="C57" s="97" t="s">
        <v>250</v>
      </c>
      <c r="D57" s="25"/>
      <c r="E57" s="99"/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1</v>
      </c>
      <c r="B58" s="39"/>
      <c r="C58" s="94" t="s">
        <v>251</v>
      </c>
      <c r="D58" s="25" t="s">
        <v>101</v>
      </c>
      <c r="E58" s="99">
        <f>E59</f>
        <v>3</v>
      </c>
      <c r="F58" s="66"/>
      <c r="G58" s="63"/>
      <c r="H58" s="47">
        <f t="shared" ref="H58" si="7">ROUND(F58*G58,2)</f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2</v>
      </c>
      <c r="B59" s="39"/>
      <c r="C59" s="98" t="s">
        <v>252</v>
      </c>
      <c r="D59" s="25" t="s">
        <v>101</v>
      </c>
      <c r="E59" s="99">
        <v>3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x14ac:dyDescent="0.2">
      <c r="A60" s="38">
        <v>3</v>
      </c>
      <c r="B60" s="39"/>
      <c r="C60" s="98" t="s">
        <v>253</v>
      </c>
      <c r="D60" s="25" t="s">
        <v>69</v>
      </c>
      <c r="E60" s="99">
        <f>E58</f>
        <v>3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4</v>
      </c>
      <c r="B61" s="39"/>
      <c r="C61" s="98" t="s">
        <v>254</v>
      </c>
      <c r="D61" s="25" t="s">
        <v>101</v>
      </c>
      <c r="E61" s="99">
        <f>E58</f>
        <v>3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8">
        <v>5</v>
      </c>
      <c r="B62" s="39"/>
      <c r="C62" s="98" t="s">
        <v>255</v>
      </c>
      <c r="D62" s="25" t="s">
        <v>69</v>
      </c>
      <c r="E62" s="99">
        <f>E58</f>
        <v>3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6</v>
      </c>
      <c r="B63" s="39"/>
      <c r="C63" s="98" t="s">
        <v>88</v>
      </c>
      <c r="D63" s="25" t="s">
        <v>69</v>
      </c>
      <c r="E63" s="99">
        <f>E58</f>
        <v>3</v>
      </c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2">
      <c r="A64" s="38">
        <v>7</v>
      </c>
      <c r="B64" s="39"/>
      <c r="C64" s="94" t="s">
        <v>256</v>
      </c>
      <c r="D64" s="25" t="s">
        <v>69</v>
      </c>
      <c r="E64" s="99">
        <v>3</v>
      </c>
      <c r="F64" s="66"/>
      <c r="G64" s="63"/>
      <c r="H64" s="47">
        <f t="shared" ref="H64" si="8">ROUND(F64*G64,2)</f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8</v>
      </c>
      <c r="B65" s="39"/>
      <c r="C65" s="98" t="s">
        <v>257</v>
      </c>
      <c r="D65" s="25" t="s">
        <v>69</v>
      </c>
      <c r="E65" s="99">
        <f>E64</f>
        <v>3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9</v>
      </c>
      <c r="B66" s="39"/>
      <c r="C66" s="98" t="s">
        <v>258</v>
      </c>
      <c r="D66" s="25" t="s">
        <v>231</v>
      </c>
      <c r="E66" s="99">
        <v>33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10</v>
      </c>
      <c r="B67" s="39"/>
      <c r="C67" s="98" t="s">
        <v>259</v>
      </c>
      <c r="D67" s="25" t="s">
        <v>69</v>
      </c>
      <c r="E67" s="99">
        <f>E64</f>
        <v>3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11</v>
      </c>
      <c r="B68" s="39"/>
      <c r="C68" s="94" t="s">
        <v>260</v>
      </c>
      <c r="D68" s="25" t="s">
        <v>101</v>
      </c>
      <c r="E68" s="99">
        <f>E69</f>
        <v>3</v>
      </c>
      <c r="F68" s="66"/>
      <c r="G68" s="63"/>
      <c r="H68" s="47">
        <f t="shared" ref="H68" si="9">ROUND(F68*G68,2)</f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12</v>
      </c>
      <c r="B69" s="39"/>
      <c r="C69" s="98" t="s">
        <v>261</v>
      </c>
      <c r="D69" s="25" t="s">
        <v>101</v>
      </c>
      <c r="E69" s="99">
        <v>3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13</v>
      </c>
      <c r="B70" s="39"/>
      <c r="C70" s="98" t="s">
        <v>253</v>
      </c>
      <c r="D70" s="25" t="s">
        <v>69</v>
      </c>
      <c r="E70" s="99">
        <f>E68</f>
        <v>3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14</v>
      </c>
      <c r="B71" s="39"/>
      <c r="C71" s="98" t="s">
        <v>254</v>
      </c>
      <c r="D71" s="25" t="s">
        <v>101</v>
      </c>
      <c r="E71" s="99">
        <f>E68</f>
        <v>3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15</v>
      </c>
      <c r="B72" s="39"/>
      <c r="C72" s="98" t="s">
        <v>255</v>
      </c>
      <c r="D72" s="25" t="s">
        <v>69</v>
      </c>
      <c r="E72" s="99">
        <f>E68</f>
        <v>3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16</v>
      </c>
      <c r="B73" s="39"/>
      <c r="C73" s="98" t="s">
        <v>88</v>
      </c>
      <c r="D73" s="25" t="s">
        <v>69</v>
      </c>
      <c r="E73" s="99">
        <f>E68</f>
        <v>3</v>
      </c>
      <c r="F73" s="66"/>
      <c r="G73" s="63"/>
      <c r="H73" s="47"/>
      <c r="I73" s="63"/>
      <c r="J73" s="63"/>
      <c r="K73" s="48">
        <f t="shared" ref="K73:K93" si="10">SUM(H73:J73)</f>
        <v>0</v>
      </c>
      <c r="L73" s="49">
        <f t="shared" ref="L73:L93" si="11">ROUND(E73*F73,2)</f>
        <v>0</v>
      </c>
      <c r="M73" s="47">
        <f t="shared" ref="M73:M93" si="12">ROUND(H73*E73,2)</f>
        <v>0</v>
      </c>
      <c r="N73" s="47">
        <f t="shared" ref="N73:N93" si="13">ROUND(I73*E73,2)</f>
        <v>0</v>
      </c>
      <c r="O73" s="47">
        <f t="shared" ref="O73:O93" si="14">ROUND(J73*E73,2)</f>
        <v>0</v>
      </c>
      <c r="P73" s="48">
        <f t="shared" ref="P73:P93" si="15">SUM(M73:O73)</f>
        <v>0</v>
      </c>
    </row>
    <row r="74" spans="1:16" ht="20.399999999999999" x14ac:dyDescent="0.2">
      <c r="A74" s="38">
        <v>17</v>
      </c>
      <c r="B74" s="39"/>
      <c r="C74" s="94" t="s">
        <v>262</v>
      </c>
      <c r="D74" s="25" t="s">
        <v>101</v>
      </c>
      <c r="E74" s="99">
        <f>E75</f>
        <v>3</v>
      </c>
      <c r="F74" s="66"/>
      <c r="G74" s="63"/>
      <c r="H74" s="47">
        <f t="shared" ref="H74" si="16">ROUND(F74*G74,2)</f>
        <v>0</v>
      </c>
      <c r="I74" s="63"/>
      <c r="J74" s="63"/>
      <c r="K74" s="48">
        <f t="shared" si="10"/>
        <v>0</v>
      </c>
      <c r="L74" s="49">
        <f t="shared" si="11"/>
        <v>0</v>
      </c>
      <c r="M74" s="47">
        <f t="shared" si="12"/>
        <v>0</v>
      </c>
      <c r="N74" s="47">
        <f t="shared" si="13"/>
        <v>0</v>
      </c>
      <c r="O74" s="47">
        <f t="shared" si="14"/>
        <v>0</v>
      </c>
      <c r="P74" s="48">
        <f t="shared" si="15"/>
        <v>0</v>
      </c>
    </row>
    <row r="75" spans="1:16" ht="30.6" x14ac:dyDescent="0.2">
      <c r="A75" s="38">
        <v>18</v>
      </c>
      <c r="B75" s="39"/>
      <c r="C75" s="98" t="s">
        <v>263</v>
      </c>
      <c r="D75" s="25" t="s">
        <v>101</v>
      </c>
      <c r="E75" s="99">
        <v>3</v>
      </c>
      <c r="F75" s="66"/>
      <c r="G75" s="63"/>
      <c r="H75" s="47"/>
      <c r="I75" s="63"/>
      <c r="J75" s="63"/>
      <c r="K75" s="48">
        <f t="shared" si="10"/>
        <v>0</v>
      </c>
      <c r="L75" s="49">
        <f t="shared" si="11"/>
        <v>0</v>
      </c>
      <c r="M75" s="47">
        <f t="shared" si="12"/>
        <v>0</v>
      </c>
      <c r="N75" s="47">
        <f t="shared" si="13"/>
        <v>0</v>
      </c>
      <c r="O75" s="47">
        <f t="shared" si="14"/>
        <v>0</v>
      </c>
      <c r="P75" s="48">
        <f t="shared" si="15"/>
        <v>0</v>
      </c>
    </row>
    <row r="76" spans="1:16" x14ac:dyDescent="0.2">
      <c r="A76" s="38">
        <v>19</v>
      </c>
      <c r="B76" s="39"/>
      <c r="C76" s="98" t="s">
        <v>253</v>
      </c>
      <c r="D76" s="25" t="s">
        <v>69</v>
      </c>
      <c r="E76" s="99">
        <f>E74</f>
        <v>3</v>
      </c>
      <c r="F76" s="66"/>
      <c r="G76" s="63"/>
      <c r="H76" s="47"/>
      <c r="I76" s="63"/>
      <c r="J76" s="63"/>
      <c r="K76" s="48">
        <f t="shared" si="10"/>
        <v>0</v>
      </c>
      <c r="L76" s="49">
        <f t="shared" si="11"/>
        <v>0</v>
      </c>
      <c r="M76" s="47">
        <f t="shared" si="12"/>
        <v>0</v>
      </c>
      <c r="N76" s="47">
        <f t="shared" si="13"/>
        <v>0</v>
      </c>
      <c r="O76" s="47">
        <f t="shared" si="14"/>
        <v>0</v>
      </c>
      <c r="P76" s="48">
        <f t="shared" si="15"/>
        <v>0</v>
      </c>
    </row>
    <row r="77" spans="1:16" x14ac:dyDescent="0.2">
      <c r="A77" s="38">
        <v>20</v>
      </c>
      <c r="B77" s="39"/>
      <c r="C77" s="98" t="s">
        <v>254</v>
      </c>
      <c r="D77" s="25" t="s">
        <v>101</v>
      </c>
      <c r="E77" s="99">
        <f>E74</f>
        <v>3</v>
      </c>
      <c r="F77" s="66"/>
      <c r="G77" s="63"/>
      <c r="H77" s="47"/>
      <c r="I77" s="63"/>
      <c r="J77" s="63"/>
      <c r="K77" s="48">
        <f t="shared" si="10"/>
        <v>0</v>
      </c>
      <c r="L77" s="49">
        <f t="shared" si="11"/>
        <v>0</v>
      </c>
      <c r="M77" s="47">
        <f t="shared" si="12"/>
        <v>0</v>
      </c>
      <c r="N77" s="47">
        <f t="shared" si="13"/>
        <v>0</v>
      </c>
      <c r="O77" s="47">
        <f t="shared" si="14"/>
        <v>0</v>
      </c>
      <c r="P77" s="48">
        <f t="shared" si="15"/>
        <v>0</v>
      </c>
    </row>
    <row r="78" spans="1:16" x14ac:dyDescent="0.2">
      <c r="A78" s="38">
        <v>21</v>
      </c>
      <c r="B78" s="39"/>
      <c r="C78" s="98" t="s">
        <v>255</v>
      </c>
      <c r="D78" s="25" t="s">
        <v>69</v>
      </c>
      <c r="E78" s="99">
        <f>E74</f>
        <v>3</v>
      </c>
      <c r="F78" s="66"/>
      <c r="G78" s="63"/>
      <c r="H78" s="47"/>
      <c r="I78" s="63"/>
      <c r="J78" s="63"/>
      <c r="K78" s="48">
        <f t="shared" si="10"/>
        <v>0</v>
      </c>
      <c r="L78" s="49">
        <f t="shared" si="11"/>
        <v>0</v>
      </c>
      <c r="M78" s="47">
        <f t="shared" si="12"/>
        <v>0</v>
      </c>
      <c r="N78" s="47">
        <f t="shared" si="13"/>
        <v>0</v>
      </c>
      <c r="O78" s="47">
        <f t="shared" si="14"/>
        <v>0</v>
      </c>
      <c r="P78" s="48">
        <f t="shared" si="15"/>
        <v>0</v>
      </c>
    </row>
    <row r="79" spans="1:16" x14ac:dyDescent="0.2">
      <c r="A79" s="38">
        <v>22</v>
      </c>
      <c r="B79" s="39"/>
      <c r="C79" s="98" t="s">
        <v>88</v>
      </c>
      <c r="D79" s="25" t="s">
        <v>69</v>
      </c>
      <c r="E79" s="99">
        <f>E74</f>
        <v>3</v>
      </c>
      <c r="F79" s="66"/>
      <c r="G79" s="63"/>
      <c r="H79" s="47"/>
      <c r="I79" s="63"/>
      <c r="J79" s="63"/>
      <c r="K79" s="48">
        <f t="shared" si="10"/>
        <v>0</v>
      </c>
      <c r="L79" s="49">
        <f t="shared" si="11"/>
        <v>0</v>
      </c>
      <c r="M79" s="47">
        <f t="shared" si="12"/>
        <v>0</v>
      </c>
      <c r="N79" s="47">
        <f t="shared" si="13"/>
        <v>0</v>
      </c>
      <c r="O79" s="47">
        <f t="shared" si="14"/>
        <v>0</v>
      </c>
      <c r="P79" s="48">
        <f t="shared" si="15"/>
        <v>0</v>
      </c>
    </row>
    <row r="80" spans="1:16" x14ac:dyDescent="0.2">
      <c r="A80" s="38">
        <v>23</v>
      </c>
      <c r="B80" s="39"/>
      <c r="C80" s="94" t="s">
        <v>264</v>
      </c>
      <c r="D80" s="25" t="s">
        <v>101</v>
      </c>
      <c r="E80" s="99">
        <f>E81</f>
        <v>3</v>
      </c>
      <c r="F80" s="66"/>
      <c r="G80" s="63"/>
      <c r="H80" s="47">
        <f t="shared" ref="H80" si="17">ROUND(F80*G80,2)</f>
        <v>0</v>
      </c>
      <c r="I80" s="63"/>
      <c r="J80" s="63"/>
      <c r="K80" s="48">
        <f t="shared" si="10"/>
        <v>0</v>
      </c>
      <c r="L80" s="49">
        <f t="shared" si="11"/>
        <v>0</v>
      </c>
      <c r="M80" s="47">
        <f t="shared" si="12"/>
        <v>0</v>
      </c>
      <c r="N80" s="47">
        <f t="shared" si="13"/>
        <v>0</v>
      </c>
      <c r="O80" s="47">
        <f t="shared" si="14"/>
        <v>0</v>
      </c>
      <c r="P80" s="48">
        <f t="shared" si="15"/>
        <v>0</v>
      </c>
    </row>
    <row r="81" spans="1:16" ht="30.6" x14ac:dyDescent="0.2">
      <c r="A81" s="38">
        <v>24</v>
      </c>
      <c r="B81" s="39"/>
      <c r="C81" s="98" t="s">
        <v>265</v>
      </c>
      <c r="D81" s="25" t="s">
        <v>101</v>
      </c>
      <c r="E81" s="99">
        <v>3</v>
      </c>
      <c r="F81" s="66"/>
      <c r="G81" s="63"/>
      <c r="H81" s="47"/>
      <c r="I81" s="63"/>
      <c r="J81" s="63"/>
      <c r="K81" s="48">
        <f t="shared" si="10"/>
        <v>0</v>
      </c>
      <c r="L81" s="49">
        <f t="shared" si="11"/>
        <v>0</v>
      </c>
      <c r="M81" s="47">
        <f t="shared" si="12"/>
        <v>0</v>
      </c>
      <c r="N81" s="47">
        <f t="shared" si="13"/>
        <v>0</v>
      </c>
      <c r="O81" s="47">
        <f t="shared" si="14"/>
        <v>0</v>
      </c>
      <c r="P81" s="48">
        <f t="shared" si="15"/>
        <v>0</v>
      </c>
    </row>
    <row r="82" spans="1:16" x14ac:dyDescent="0.2">
      <c r="A82" s="38">
        <v>25</v>
      </c>
      <c r="B82" s="39"/>
      <c r="C82" s="98" t="s">
        <v>253</v>
      </c>
      <c r="D82" s="25" t="s">
        <v>69</v>
      </c>
      <c r="E82" s="99">
        <f>E80</f>
        <v>3</v>
      </c>
      <c r="F82" s="66"/>
      <c r="G82" s="63"/>
      <c r="H82" s="47"/>
      <c r="I82" s="63"/>
      <c r="J82" s="63"/>
      <c r="K82" s="48">
        <f t="shared" si="10"/>
        <v>0</v>
      </c>
      <c r="L82" s="49">
        <f t="shared" si="11"/>
        <v>0</v>
      </c>
      <c r="M82" s="47">
        <f t="shared" si="12"/>
        <v>0</v>
      </c>
      <c r="N82" s="47">
        <f t="shared" si="13"/>
        <v>0</v>
      </c>
      <c r="O82" s="47">
        <f t="shared" si="14"/>
        <v>0</v>
      </c>
      <c r="P82" s="48">
        <f t="shared" si="15"/>
        <v>0</v>
      </c>
    </row>
    <row r="83" spans="1:16" x14ac:dyDescent="0.2">
      <c r="A83" s="38">
        <v>26</v>
      </c>
      <c r="B83" s="39"/>
      <c r="C83" s="98" t="s">
        <v>254</v>
      </c>
      <c r="D83" s="25" t="s">
        <v>101</v>
      </c>
      <c r="E83" s="99">
        <f>E80</f>
        <v>3</v>
      </c>
      <c r="F83" s="66"/>
      <c r="G83" s="63"/>
      <c r="H83" s="47"/>
      <c r="I83" s="63"/>
      <c r="J83" s="63"/>
      <c r="K83" s="48">
        <f t="shared" si="10"/>
        <v>0</v>
      </c>
      <c r="L83" s="49">
        <f t="shared" si="11"/>
        <v>0</v>
      </c>
      <c r="M83" s="47">
        <f t="shared" si="12"/>
        <v>0</v>
      </c>
      <c r="N83" s="47">
        <f t="shared" si="13"/>
        <v>0</v>
      </c>
      <c r="O83" s="47">
        <f t="shared" si="14"/>
        <v>0</v>
      </c>
      <c r="P83" s="48">
        <f t="shared" si="15"/>
        <v>0</v>
      </c>
    </row>
    <row r="84" spans="1:16" x14ac:dyDescent="0.2">
      <c r="A84" s="38">
        <v>27</v>
      </c>
      <c r="B84" s="39"/>
      <c r="C84" s="98" t="s">
        <v>255</v>
      </c>
      <c r="D84" s="25" t="s">
        <v>69</v>
      </c>
      <c r="E84" s="99">
        <f>E80</f>
        <v>3</v>
      </c>
      <c r="F84" s="66"/>
      <c r="G84" s="63"/>
      <c r="H84" s="47"/>
      <c r="I84" s="63"/>
      <c r="J84" s="63"/>
      <c r="K84" s="48">
        <f t="shared" si="10"/>
        <v>0</v>
      </c>
      <c r="L84" s="49">
        <f t="shared" si="11"/>
        <v>0</v>
      </c>
      <c r="M84" s="47">
        <f t="shared" si="12"/>
        <v>0</v>
      </c>
      <c r="N84" s="47">
        <f t="shared" si="13"/>
        <v>0</v>
      </c>
      <c r="O84" s="47">
        <f t="shared" si="14"/>
        <v>0</v>
      </c>
      <c r="P84" s="48">
        <f t="shared" si="15"/>
        <v>0</v>
      </c>
    </row>
    <row r="85" spans="1:16" x14ac:dyDescent="0.2">
      <c r="A85" s="38">
        <v>28</v>
      </c>
      <c r="B85" s="39"/>
      <c r="C85" s="98" t="s">
        <v>88</v>
      </c>
      <c r="D85" s="25" t="s">
        <v>69</v>
      </c>
      <c r="E85" s="99">
        <f>E80</f>
        <v>3</v>
      </c>
      <c r="F85" s="66"/>
      <c r="G85" s="63"/>
      <c r="H85" s="47"/>
      <c r="I85" s="63"/>
      <c r="J85" s="63"/>
      <c r="K85" s="48">
        <f t="shared" si="10"/>
        <v>0</v>
      </c>
      <c r="L85" s="49">
        <f t="shared" si="11"/>
        <v>0</v>
      </c>
      <c r="M85" s="47">
        <f t="shared" si="12"/>
        <v>0</v>
      </c>
      <c r="N85" s="47">
        <f t="shared" si="13"/>
        <v>0</v>
      </c>
      <c r="O85" s="47">
        <f t="shared" si="14"/>
        <v>0</v>
      </c>
      <c r="P85" s="48">
        <f t="shared" si="15"/>
        <v>0</v>
      </c>
    </row>
    <row r="86" spans="1:16" x14ac:dyDescent="0.2">
      <c r="A86" s="95">
        <v>5</v>
      </c>
      <c r="B86" s="96"/>
      <c r="C86" s="97" t="s">
        <v>92</v>
      </c>
      <c r="D86" s="25"/>
      <c r="E86" s="99"/>
      <c r="F86" s="66"/>
      <c r="G86" s="63"/>
      <c r="H86" s="47"/>
      <c r="I86" s="63"/>
      <c r="J86" s="63"/>
      <c r="K86" s="48">
        <f t="shared" si="10"/>
        <v>0</v>
      </c>
      <c r="L86" s="49">
        <f t="shared" si="11"/>
        <v>0</v>
      </c>
      <c r="M86" s="47">
        <f t="shared" si="12"/>
        <v>0</v>
      </c>
      <c r="N86" s="47">
        <f t="shared" si="13"/>
        <v>0</v>
      </c>
      <c r="O86" s="47">
        <f t="shared" si="14"/>
        <v>0</v>
      </c>
      <c r="P86" s="48">
        <f t="shared" si="15"/>
        <v>0</v>
      </c>
    </row>
    <row r="87" spans="1:16" ht="30.6" x14ac:dyDescent="0.2">
      <c r="A87" s="38">
        <v>1</v>
      </c>
      <c r="B87" s="39"/>
      <c r="C87" s="94" t="s">
        <v>266</v>
      </c>
      <c r="D87" s="25" t="s">
        <v>86</v>
      </c>
      <c r="E87" s="99">
        <v>287.60000000000002</v>
      </c>
      <c r="F87" s="66"/>
      <c r="G87" s="63"/>
      <c r="H87" s="47">
        <f>ROUND(F87*G87,2)</f>
        <v>0</v>
      </c>
      <c r="I87" s="63"/>
      <c r="J87" s="63"/>
      <c r="K87" s="48">
        <f t="shared" si="10"/>
        <v>0</v>
      </c>
      <c r="L87" s="49">
        <f t="shared" si="11"/>
        <v>0</v>
      </c>
      <c r="M87" s="47">
        <f t="shared" si="12"/>
        <v>0</v>
      </c>
      <c r="N87" s="47">
        <f t="shared" si="13"/>
        <v>0</v>
      </c>
      <c r="O87" s="47">
        <f t="shared" si="14"/>
        <v>0</v>
      </c>
      <c r="P87" s="48">
        <f t="shared" si="15"/>
        <v>0</v>
      </c>
    </row>
    <row r="88" spans="1:16" x14ac:dyDescent="0.2">
      <c r="A88" s="38">
        <v>2</v>
      </c>
      <c r="B88" s="39"/>
      <c r="C88" s="98" t="s">
        <v>267</v>
      </c>
      <c r="D88" s="25" t="s">
        <v>86</v>
      </c>
      <c r="E88" s="99">
        <v>165.37</v>
      </c>
      <c r="F88" s="66"/>
      <c r="G88" s="63"/>
      <c r="H88" s="47"/>
      <c r="I88" s="63"/>
      <c r="J88" s="63"/>
      <c r="K88" s="48">
        <f t="shared" si="10"/>
        <v>0</v>
      </c>
      <c r="L88" s="49">
        <f t="shared" si="11"/>
        <v>0</v>
      </c>
      <c r="M88" s="47">
        <f t="shared" si="12"/>
        <v>0</v>
      </c>
      <c r="N88" s="47">
        <f t="shared" si="13"/>
        <v>0</v>
      </c>
      <c r="O88" s="47">
        <f t="shared" si="14"/>
        <v>0</v>
      </c>
      <c r="P88" s="48">
        <f t="shared" si="15"/>
        <v>0</v>
      </c>
    </row>
    <row r="89" spans="1:16" x14ac:dyDescent="0.2">
      <c r="A89" s="38">
        <v>3</v>
      </c>
      <c r="B89" s="39"/>
      <c r="C89" s="98" t="s">
        <v>268</v>
      </c>
      <c r="D89" s="25" t="s">
        <v>86</v>
      </c>
      <c r="E89" s="99">
        <v>165.37</v>
      </c>
      <c r="F89" s="66"/>
      <c r="G89" s="63"/>
      <c r="H89" s="47"/>
      <c r="I89" s="63"/>
      <c r="J89" s="63"/>
      <c r="K89" s="48">
        <f t="shared" si="10"/>
        <v>0</v>
      </c>
      <c r="L89" s="49">
        <f t="shared" si="11"/>
        <v>0</v>
      </c>
      <c r="M89" s="47">
        <f t="shared" si="12"/>
        <v>0</v>
      </c>
      <c r="N89" s="47">
        <f t="shared" si="13"/>
        <v>0</v>
      </c>
      <c r="O89" s="47">
        <f t="shared" si="14"/>
        <v>0</v>
      </c>
      <c r="P89" s="48">
        <f t="shared" si="15"/>
        <v>0</v>
      </c>
    </row>
    <row r="90" spans="1:16" x14ac:dyDescent="0.2">
      <c r="A90" s="38">
        <v>4</v>
      </c>
      <c r="B90" s="39"/>
      <c r="C90" s="98" t="s">
        <v>88</v>
      </c>
      <c r="D90" s="25" t="s">
        <v>69</v>
      </c>
      <c r="E90" s="99">
        <v>1</v>
      </c>
      <c r="F90" s="66"/>
      <c r="G90" s="63"/>
      <c r="H90" s="47"/>
      <c r="I90" s="63"/>
      <c r="J90" s="63"/>
      <c r="K90" s="48">
        <f t="shared" si="10"/>
        <v>0</v>
      </c>
      <c r="L90" s="49">
        <f t="shared" si="11"/>
        <v>0</v>
      </c>
      <c r="M90" s="47">
        <f t="shared" si="12"/>
        <v>0</v>
      </c>
      <c r="N90" s="47">
        <f t="shared" si="13"/>
        <v>0</v>
      </c>
      <c r="O90" s="47">
        <f t="shared" si="14"/>
        <v>0</v>
      </c>
      <c r="P90" s="48">
        <f t="shared" si="15"/>
        <v>0</v>
      </c>
    </row>
    <row r="91" spans="1:16" ht="20.399999999999999" x14ac:dyDescent="0.2">
      <c r="A91" s="38">
        <v>5</v>
      </c>
      <c r="B91" s="39"/>
      <c r="C91" s="94" t="s">
        <v>269</v>
      </c>
      <c r="D91" s="25" t="s">
        <v>86</v>
      </c>
      <c r="E91" s="99">
        <v>531.20000000000005</v>
      </c>
      <c r="F91" s="66"/>
      <c r="G91" s="63"/>
      <c r="H91" s="47">
        <f>ROUND(F91*G91,2)</f>
        <v>0</v>
      </c>
      <c r="I91" s="63"/>
      <c r="J91" s="63"/>
      <c r="K91" s="48">
        <f t="shared" si="10"/>
        <v>0</v>
      </c>
      <c r="L91" s="49">
        <f t="shared" si="11"/>
        <v>0</v>
      </c>
      <c r="M91" s="47">
        <f t="shared" si="12"/>
        <v>0</v>
      </c>
      <c r="N91" s="47">
        <f t="shared" si="13"/>
        <v>0</v>
      </c>
      <c r="O91" s="47">
        <f t="shared" si="14"/>
        <v>0</v>
      </c>
      <c r="P91" s="48">
        <f t="shared" si="15"/>
        <v>0</v>
      </c>
    </row>
    <row r="92" spans="1:16" x14ac:dyDescent="0.2">
      <c r="A92" s="38">
        <v>6</v>
      </c>
      <c r="B92" s="39"/>
      <c r="C92" s="98" t="s">
        <v>268</v>
      </c>
      <c r="D92" s="25" t="s">
        <v>86</v>
      </c>
      <c r="E92" s="99">
        <f>E91*1.15</f>
        <v>610.88</v>
      </c>
      <c r="F92" s="66"/>
      <c r="G92" s="63"/>
      <c r="H92" s="47"/>
      <c r="I92" s="63"/>
      <c r="J92" s="63"/>
      <c r="K92" s="48">
        <f t="shared" si="10"/>
        <v>0</v>
      </c>
      <c r="L92" s="49">
        <f t="shared" si="11"/>
        <v>0</v>
      </c>
      <c r="M92" s="47">
        <f t="shared" si="12"/>
        <v>0</v>
      </c>
      <c r="N92" s="47">
        <f t="shared" si="13"/>
        <v>0</v>
      </c>
      <c r="O92" s="47">
        <f t="shared" si="14"/>
        <v>0</v>
      </c>
      <c r="P92" s="48">
        <f t="shared" si="15"/>
        <v>0</v>
      </c>
    </row>
    <row r="93" spans="1:16" ht="10.8" thickBot="1" x14ac:dyDescent="0.25">
      <c r="A93" s="38">
        <v>7</v>
      </c>
      <c r="B93" s="39"/>
      <c r="C93" s="98" t="s">
        <v>88</v>
      </c>
      <c r="D93" s="25" t="s">
        <v>69</v>
      </c>
      <c r="E93" s="99">
        <v>1</v>
      </c>
      <c r="F93" s="66"/>
      <c r="G93" s="63"/>
      <c r="H93" s="47"/>
      <c r="I93" s="63"/>
      <c r="J93" s="63"/>
      <c r="K93" s="48">
        <f t="shared" si="10"/>
        <v>0</v>
      </c>
      <c r="L93" s="49">
        <f t="shared" si="11"/>
        <v>0</v>
      </c>
      <c r="M93" s="47">
        <f t="shared" si="12"/>
        <v>0</v>
      </c>
      <c r="N93" s="47">
        <f t="shared" si="13"/>
        <v>0</v>
      </c>
      <c r="O93" s="47">
        <f t="shared" si="14"/>
        <v>0</v>
      </c>
      <c r="P93" s="48">
        <f t="shared" si="15"/>
        <v>0</v>
      </c>
    </row>
    <row r="94" spans="1:16" ht="10.8" thickBot="1" x14ac:dyDescent="0.25">
      <c r="A94" s="172" t="s">
        <v>391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4"/>
      <c r="L94" s="67">
        <f>SUM(L14:L93)</f>
        <v>0</v>
      </c>
      <c r="M94" s="68">
        <f>SUM(M14:M93)</f>
        <v>0</v>
      </c>
      <c r="N94" s="68">
        <f>SUM(N14:N93)</f>
        <v>0</v>
      </c>
      <c r="O94" s="68">
        <f>SUM(O14:O93)</f>
        <v>0</v>
      </c>
      <c r="P94" s="69">
        <f>SUM(P14:P93)</f>
        <v>0</v>
      </c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" t="s">
        <v>14</v>
      </c>
      <c r="B97" s="17"/>
      <c r="C97" s="171">
        <f>'Kops a'!C32:H32</f>
        <v>0</v>
      </c>
      <c r="D97" s="171"/>
      <c r="E97" s="171"/>
      <c r="F97" s="171"/>
      <c r="G97" s="171"/>
      <c r="H97" s="171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09" t="s">
        <v>15</v>
      </c>
      <c r="D98" s="109"/>
      <c r="E98" s="109"/>
      <c r="F98" s="109"/>
      <c r="G98" s="109"/>
      <c r="H98" s="109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86" t="str">
        <f>'Kops a'!A35</f>
        <v>Tāme sastādīta</v>
      </c>
      <c r="B100" s="87"/>
      <c r="C100" s="87"/>
      <c r="D100" s="8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" t="s">
        <v>37</v>
      </c>
      <c r="B102" s="17"/>
      <c r="C102" s="171">
        <f>'Kops a'!C37:H37</f>
        <v>0</v>
      </c>
      <c r="D102" s="171"/>
      <c r="E102" s="171"/>
      <c r="F102" s="171"/>
      <c r="G102" s="171"/>
      <c r="H102" s="171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09" t="s">
        <v>15</v>
      </c>
      <c r="D103" s="109"/>
      <c r="E103" s="109"/>
      <c r="F103" s="109"/>
      <c r="G103" s="109"/>
      <c r="H103" s="109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86" t="s">
        <v>54</v>
      </c>
      <c r="B105" s="87"/>
      <c r="C105" s="91">
        <f>'Kops a'!C40</f>
        <v>0</v>
      </c>
      <c r="D105" s="5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</sheetData>
  <mergeCells count="22">
    <mergeCell ref="C103:H103"/>
    <mergeCell ref="C4:I4"/>
    <mergeCell ref="F12:K12"/>
    <mergeCell ref="J9:M9"/>
    <mergeCell ref="D8:L8"/>
    <mergeCell ref="A94:K94"/>
    <mergeCell ref="C97:H97"/>
    <mergeCell ref="C98:H98"/>
    <mergeCell ref="C102:H102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93 A14:G93">
    <cfRule type="cellIs" dxfId="79" priority="31" operator="equal">
      <formula>0</formula>
    </cfRule>
  </conditionalFormatting>
  <conditionalFormatting sqref="N9:O9 K14:P93 H14:H93">
    <cfRule type="cellIs" dxfId="78" priority="30" operator="equal">
      <formula>0</formula>
    </cfRule>
  </conditionalFormatting>
  <conditionalFormatting sqref="C2:I2">
    <cfRule type="cellIs" dxfId="77" priority="27" operator="equal">
      <formula>0</formula>
    </cfRule>
  </conditionalFormatting>
  <conditionalFormatting sqref="O10">
    <cfRule type="cellIs" dxfId="76" priority="26" operator="equal">
      <formula>"20__. gada __. _________"</formula>
    </cfRule>
  </conditionalFormatting>
  <conditionalFormatting sqref="A94:K94">
    <cfRule type="containsText" dxfId="75" priority="25" operator="containsText" text="Tiešās izmaksas kopā, t. sk. darba devēja sociālais nodoklis __.__% ">
      <formula>NOT(ISERROR(SEARCH("Tiešās izmaksas kopā, t. sk. darba devēja sociālais nodoklis __.__% ",A94)))</formula>
    </cfRule>
  </conditionalFormatting>
  <conditionalFormatting sqref="L94:P94">
    <cfRule type="cellIs" dxfId="74" priority="20" operator="equal">
      <formula>0</formula>
    </cfRule>
  </conditionalFormatting>
  <conditionalFormatting sqref="C4:I4">
    <cfRule type="cellIs" dxfId="73" priority="19" operator="equal">
      <formula>0</formula>
    </cfRule>
  </conditionalFormatting>
  <conditionalFormatting sqref="D5:L8">
    <cfRule type="cellIs" dxfId="72" priority="16" operator="equal">
      <formula>0</formula>
    </cfRule>
  </conditionalFormatting>
  <conditionalFormatting sqref="C102:H102">
    <cfRule type="cellIs" dxfId="71" priority="9" operator="equal">
      <formula>0</formula>
    </cfRule>
  </conditionalFormatting>
  <conditionalFormatting sqref="P10">
    <cfRule type="cellIs" dxfId="70" priority="12" operator="equal">
      <formula>"20__. gada __. _________"</formula>
    </cfRule>
  </conditionalFormatting>
  <conditionalFormatting sqref="C97:H97">
    <cfRule type="cellIs" dxfId="69" priority="8" operator="equal">
      <formula>0</formula>
    </cfRule>
  </conditionalFormatting>
  <conditionalFormatting sqref="C102:H102 C105 C97:H97">
    <cfRule type="cellIs" dxfId="68" priority="7" operator="equal">
      <formula>0</formula>
    </cfRule>
  </conditionalFormatting>
  <conditionalFormatting sqref="D1">
    <cfRule type="cellIs" dxfId="67" priority="6" operator="equal">
      <formula>0</formula>
    </cfRule>
  </conditionalFormatting>
  <conditionalFormatting sqref="A9">
    <cfRule type="containsText" dxfId="66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B610FE1-6F17-46AF-982B-27B20E80701D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10" operator="containsText" id="{F3EAEDA8-031E-4BF8-B71A-4A6D64C3BFEB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39"/>
  <sheetViews>
    <sheetView topLeftCell="A13" workbookViewId="0">
      <selection activeCell="I15" sqref="I15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270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389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271</v>
      </c>
      <c r="D15" s="25" t="s">
        <v>61</v>
      </c>
      <c r="E15" s="99">
        <v>87.73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8">
        <v>2</v>
      </c>
      <c r="B16" s="39"/>
      <c r="C16" s="94" t="s">
        <v>272</v>
      </c>
      <c r="D16" s="25" t="s">
        <v>61</v>
      </c>
      <c r="E16" s="99">
        <v>385.52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273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274</v>
      </c>
      <c r="D18" s="25" t="s">
        <v>61</v>
      </c>
      <c r="E18" s="99">
        <f>E16</f>
        <v>385.52</v>
      </c>
      <c r="F18" s="66"/>
      <c r="G18" s="63"/>
      <c r="H18" s="47">
        <f t="shared" ref="H18:H26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98" t="s">
        <v>275</v>
      </c>
      <c r="D19" s="25" t="s">
        <v>67</v>
      </c>
      <c r="E19" s="99">
        <f>E18*3.5</f>
        <v>1349.32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98" t="s">
        <v>276</v>
      </c>
      <c r="D20" s="25" t="s">
        <v>67</v>
      </c>
      <c r="E20" s="99">
        <f>E18*1.1</f>
        <v>424.07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88</v>
      </c>
      <c r="D21" s="25" t="s">
        <v>69</v>
      </c>
      <c r="E21" s="99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5</v>
      </c>
      <c r="B22" s="39"/>
      <c r="C22" s="98" t="s">
        <v>243</v>
      </c>
      <c r="D22" s="25" t="s">
        <v>76</v>
      </c>
      <c r="E22" s="99">
        <f>E18*0.25</f>
        <v>96.38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98" t="s">
        <v>244</v>
      </c>
      <c r="D23" s="25" t="s">
        <v>76</v>
      </c>
      <c r="E23" s="99">
        <f>E18*0.35</f>
        <v>134.93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7</v>
      </c>
      <c r="B24" s="39"/>
      <c r="C24" s="94" t="s">
        <v>277</v>
      </c>
      <c r="D24" s="25" t="s">
        <v>69</v>
      </c>
      <c r="E24" s="99">
        <v>3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4" t="s">
        <v>278</v>
      </c>
      <c r="D25" s="25" t="s">
        <v>69</v>
      </c>
      <c r="E25" s="99">
        <v>3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10.8" thickBot="1" x14ac:dyDescent="0.25">
      <c r="A26" s="38">
        <v>9</v>
      </c>
      <c r="B26" s="39"/>
      <c r="C26" s="94" t="s">
        <v>279</v>
      </c>
      <c r="D26" s="25" t="s">
        <v>61</v>
      </c>
      <c r="E26" s="99">
        <v>91.44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8" thickBot="1" x14ac:dyDescent="0.25">
      <c r="A27" s="172" t="s">
        <v>391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71">
        <f>'Kops a'!C32:H32</f>
        <v>0</v>
      </c>
      <c r="D30" s="171"/>
      <c r="E30" s="171"/>
      <c r="F30" s="171"/>
      <c r="G30" s="171"/>
      <c r="H30" s="17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9" t="s">
        <v>15</v>
      </c>
      <c r="D31" s="109"/>
      <c r="E31" s="109"/>
      <c r="F31" s="109"/>
      <c r="G31" s="109"/>
      <c r="H31" s="109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6" t="str">
        <f>'Kops a'!A35</f>
        <v>Tāme sastādīta</v>
      </c>
      <c r="B33" s="87"/>
      <c r="C33" s="87"/>
      <c r="D33" s="8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71">
        <f>'Kops a'!C37:H37</f>
        <v>0</v>
      </c>
      <c r="D35" s="171"/>
      <c r="E35" s="171"/>
      <c r="F35" s="171"/>
      <c r="G35" s="171"/>
      <c r="H35" s="17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9" t="s">
        <v>15</v>
      </c>
      <c r="D36" s="109"/>
      <c r="E36" s="109"/>
      <c r="F36" s="109"/>
      <c r="G36" s="109"/>
      <c r="H36" s="109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6" t="s">
        <v>54</v>
      </c>
      <c r="B38" s="87"/>
      <c r="C38" s="91">
        <f>'Kops a'!C40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63" priority="30" operator="equal">
      <formula>0</formula>
    </cfRule>
  </conditionalFormatting>
  <conditionalFormatting sqref="N9:O9 K14:P26 H14:H26">
    <cfRule type="cellIs" dxfId="62" priority="29" operator="equal">
      <formula>0</formula>
    </cfRule>
  </conditionalFormatting>
  <conditionalFormatting sqref="C2:I2">
    <cfRule type="cellIs" dxfId="61" priority="26" operator="equal">
      <formula>0</formula>
    </cfRule>
  </conditionalFormatting>
  <conditionalFormatting sqref="O10">
    <cfRule type="cellIs" dxfId="60" priority="25" operator="equal">
      <formula>"20__. gada __. _________"</formula>
    </cfRule>
  </conditionalFormatting>
  <conditionalFormatting sqref="A27:K27">
    <cfRule type="containsText" dxfId="59" priority="2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58" priority="19" operator="equal">
      <formula>0</formula>
    </cfRule>
  </conditionalFormatting>
  <conditionalFormatting sqref="C4:I4">
    <cfRule type="cellIs" dxfId="57" priority="18" operator="equal">
      <formula>0</formula>
    </cfRule>
  </conditionalFormatting>
  <conditionalFormatting sqref="D5:L8">
    <cfRule type="cellIs" dxfId="56" priority="15" operator="equal">
      <formula>0</formula>
    </cfRule>
  </conditionalFormatting>
  <conditionalFormatting sqref="P10">
    <cfRule type="cellIs" dxfId="55" priority="11" operator="equal">
      <formula>"20__. gada __. _________"</formula>
    </cfRule>
  </conditionalFormatting>
  <conditionalFormatting sqref="C35:H35">
    <cfRule type="cellIs" dxfId="54" priority="8" operator="equal">
      <formula>0</formula>
    </cfRule>
  </conditionalFormatting>
  <conditionalFormatting sqref="C30:H30">
    <cfRule type="cellIs" dxfId="53" priority="7" operator="equal">
      <formula>0</formula>
    </cfRule>
  </conditionalFormatting>
  <conditionalFormatting sqref="C35:H35 C38 C30:H30">
    <cfRule type="cellIs" dxfId="52" priority="6" operator="equal">
      <formula>0</formula>
    </cfRule>
  </conditionalFormatting>
  <conditionalFormatting sqref="D1">
    <cfRule type="cellIs" dxfId="51" priority="5" operator="equal">
      <formula>0</formula>
    </cfRule>
  </conditionalFormatting>
  <conditionalFormatting sqref="A9">
    <cfRule type="containsText" dxfId="5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DC7EA987-A541-4A14-8BBA-80430C8D8797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CDA78AF-73B6-4D16-9157-A1B6B42F0CA3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topLeftCell="A11" workbookViewId="0">
      <selection activeCell="I17" sqref="I17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280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389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4" t="s">
        <v>281</v>
      </c>
      <c r="D15" s="25" t="s">
        <v>80</v>
      </c>
      <c r="E15" s="99">
        <v>14.71</v>
      </c>
      <c r="F15" s="66"/>
      <c r="G15" s="63"/>
      <c r="H15" s="47">
        <f t="shared" ref="H15" si="0">ROUND(F15*G15,2)</f>
        <v>0</v>
      </c>
      <c r="I15" s="63"/>
      <c r="J15" s="63">
        <f t="shared" ref="J15" si="1">ROUND(H15*0.07,2)</f>
        <v>0</v>
      </c>
      <c r="K15" s="48">
        <f t="shared" ref="K15:K26" si="2">SUM(H15:J15)</f>
        <v>0</v>
      </c>
      <c r="L15" s="49">
        <f t="shared" ref="L15:L26" si="3">ROUND(E15*F15,2)</f>
        <v>0</v>
      </c>
      <c r="M15" s="47">
        <f t="shared" ref="M15:M26" si="4">ROUND(H15*E15,2)</f>
        <v>0</v>
      </c>
      <c r="N15" s="47">
        <f t="shared" ref="N15:N26" si="5">ROUND(I15*E15,2)</f>
        <v>0</v>
      </c>
      <c r="O15" s="47">
        <f t="shared" ref="O15:O26" si="6">ROUND(J15*E15,2)</f>
        <v>0</v>
      </c>
      <c r="P15" s="48">
        <f t="shared" ref="P15:P26" si="7">SUM(M15:O15)</f>
        <v>0</v>
      </c>
    </row>
    <row r="16" spans="1:16" x14ac:dyDescent="0.2">
      <c r="A16" s="95">
        <v>2</v>
      </c>
      <c r="B16" s="96"/>
      <c r="C16" s="97" t="s">
        <v>282</v>
      </c>
      <c r="D16" s="25"/>
      <c r="E16" s="99"/>
      <c r="F16" s="66"/>
      <c r="G16" s="63"/>
      <c r="H16" s="47"/>
      <c r="I16" s="63"/>
      <c r="J16" s="63"/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ht="20.399999999999999" x14ac:dyDescent="0.2">
      <c r="A17" s="38">
        <v>1</v>
      </c>
      <c r="B17" s="39"/>
      <c r="C17" s="94" t="s">
        <v>283</v>
      </c>
      <c r="D17" s="25" t="s">
        <v>101</v>
      </c>
      <c r="E17" s="99">
        <v>66</v>
      </c>
      <c r="F17" s="66"/>
      <c r="G17" s="63"/>
      <c r="H17" s="47">
        <f t="shared" ref="H17:H26" si="8">ROUND(F17*G17,2)</f>
        <v>0</v>
      </c>
      <c r="I17" s="63"/>
      <c r="J17" s="63"/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ht="20.399999999999999" x14ac:dyDescent="0.2">
      <c r="A18" s="38">
        <v>2</v>
      </c>
      <c r="B18" s="39"/>
      <c r="C18" s="94" t="s">
        <v>284</v>
      </c>
      <c r="D18" s="25" t="s">
        <v>91</v>
      </c>
      <c r="E18" s="99">
        <v>9</v>
      </c>
      <c r="F18" s="66"/>
      <c r="G18" s="63"/>
      <c r="H18" s="47">
        <f t="shared" si="8"/>
        <v>0</v>
      </c>
      <c r="I18" s="63"/>
      <c r="J18" s="63"/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x14ac:dyDescent="0.2">
      <c r="A19" s="38">
        <v>3</v>
      </c>
      <c r="B19" s="39"/>
      <c r="C19" s="94" t="s">
        <v>285</v>
      </c>
      <c r="D19" s="25" t="s">
        <v>80</v>
      </c>
      <c r="E19" s="99">
        <f>E15</f>
        <v>14.71</v>
      </c>
      <c r="F19" s="66"/>
      <c r="G19" s="63"/>
      <c r="H19" s="47">
        <f t="shared" si="8"/>
        <v>0</v>
      </c>
      <c r="I19" s="63"/>
      <c r="J19" s="63"/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ht="20.399999999999999" x14ac:dyDescent="0.2">
      <c r="A20" s="38">
        <v>4</v>
      </c>
      <c r="B20" s="39"/>
      <c r="C20" s="98" t="s">
        <v>286</v>
      </c>
      <c r="D20" s="25" t="s">
        <v>101</v>
      </c>
      <c r="E20" s="99">
        <f>E19*400*1.05</f>
        <v>6178.2</v>
      </c>
      <c r="F20" s="66"/>
      <c r="G20" s="63"/>
      <c r="H20" s="47"/>
      <c r="I20" s="63"/>
      <c r="J20" s="63"/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x14ac:dyDescent="0.2">
      <c r="A21" s="38">
        <v>5</v>
      </c>
      <c r="B21" s="39"/>
      <c r="C21" s="98" t="s">
        <v>287</v>
      </c>
      <c r="D21" s="25" t="s">
        <v>80</v>
      </c>
      <c r="E21" s="99">
        <f>E19*0.12</f>
        <v>1.77</v>
      </c>
      <c r="F21" s="66"/>
      <c r="G21" s="63"/>
      <c r="H21" s="47"/>
      <c r="I21" s="63"/>
      <c r="J21" s="63"/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x14ac:dyDescent="0.2">
      <c r="A22" s="38">
        <v>6</v>
      </c>
      <c r="B22" s="39"/>
      <c r="C22" s="98" t="s">
        <v>88</v>
      </c>
      <c r="D22" s="25" t="s">
        <v>91</v>
      </c>
      <c r="E22" s="99">
        <v>1</v>
      </c>
      <c r="F22" s="66"/>
      <c r="G22" s="63"/>
      <c r="H22" s="47"/>
      <c r="I22" s="63"/>
      <c r="J22" s="63"/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ht="20.399999999999999" x14ac:dyDescent="0.2">
      <c r="A23" s="38">
        <v>7</v>
      </c>
      <c r="B23" s="39"/>
      <c r="C23" s="94" t="s">
        <v>288</v>
      </c>
      <c r="D23" s="25" t="s">
        <v>61</v>
      </c>
      <c r="E23" s="99">
        <v>122.57</v>
      </c>
      <c r="F23" s="66"/>
      <c r="G23" s="63"/>
      <c r="H23" s="47">
        <f t="shared" ref="H23" si="9">ROUND(F23*G23,2)</f>
        <v>0</v>
      </c>
      <c r="I23" s="63"/>
      <c r="J23" s="63"/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ht="20.399999999999999" x14ac:dyDescent="0.2">
      <c r="A24" s="38">
        <v>8</v>
      </c>
      <c r="B24" s="39"/>
      <c r="C24" s="98" t="s">
        <v>172</v>
      </c>
      <c r="D24" s="25" t="s">
        <v>61</v>
      </c>
      <c r="E24" s="99">
        <f>E23*1.15</f>
        <v>140.96</v>
      </c>
      <c r="F24" s="66"/>
      <c r="G24" s="63"/>
      <c r="H24" s="47"/>
      <c r="I24" s="63"/>
      <c r="J24" s="63"/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x14ac:dyDescent="0.2">
      <c r="A25" s="38">
        <v>9</v>
      </c>
      <c r="B25" s="39"/>
      <c r="C25" s="98" t="s">
        <v>73</v>
      </c>
      <c r="D25" s="25" t="s">
        <v>69</v>
      </c>
      <c r="E25" s="99">
        <v>1</v>
      </c>
      <c r="F25" s="66"/>
      <c r="G25" s="63"/>
      <c r="H25" s="47"/>
      <c r="I25" s="63"/>
      <c r="J25" s="63"/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ht="21" thickBot="1" x14ac:dyDescent="0.25">
      <c r="A26" s="38">
        <v>10</v>
      </c>
      <c r="B26" s="39"/>
      <c r="C26" s="94" t="s">
        <v>289</v>
      </c>
      <c r="D26" s="25" t="s">
        <v>101</v>
      </c>
      <c r="E26" s="99">
        <v>93</v>
      </c>
      <c r="F26" s="66"/>
      <c r="G26" s="63"/>
      <c r="H26" s="47">
        <f t="shared" si="8"/>
        <v>0</v>
      </c>
      <c r="I26" s="63"/>
      <c r="J26" s="63"/>
      <c r="K26" s="48">
        <f t="shared" si="2"/>
        <v>0</v>
      </c>
      <c r="L26" s="49">
        <f t="shared" si="3"/>
        <v>0</v>
      </c>
      <c r="M26" s="47">
        <f t="shared" si="4"/>
        <v>0</v>
      </c>
      <c r="N26" s="47">
        <f t="shared" si="5"/>
        <v>0</v>
      </c>
      <c r="O26" s="47">
        <f t="shared" si="6"/>
        <v>0</v>
      </c>
      <c r="P26" s="48">
        <f t="shared" si="7"/>
        <v>0</v>
      </c>
    </row>
    <row r="27" spans="1:16" ht="10.8" thickBot="1" x14ac:dyDescent="0.25">
      <c r="A27" s="172" t="s">
        <v>391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71">
        <f>'Kops a'!C32:H32</f>
        <v>0</v>
      </c>
      <c r="D30" s="171"/>
      <c r="E30" s="171"/>
      <c r="F30" s="171"/>
      <c r="G30" s="171"/>
      <c r="H30" s="17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9" t="s">
        <v>15</v>
      </c>
      <c r="D31" s="109"/>
      <c r="E31" s="109"/>
      <c r="F31" s="109"/>
      <c r="G31" s="109"/>
      <c r="H31" s="109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6" t="str">
        <f>'Kops a'!A35</f>
        <v>Tāme sastādīta</v>
      </c>
      <c r="B33" s="87"/>
      <c r="C33" s="87"/>
      <c r="D33" s="8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71">
        <f>'Kops a'!C37:H37</f>
        <v>0</v>
      </c>
      <c r="D35" s="171"/>
      <c r="E35" s="171"/>
      <c r="F35" s="171"/>
      <c r="G35" s="171"/>
      <c r="H35" s="17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9" t="s">
        <v>15</v>
      </c>
      <c r="D36" s="109"/>
      <c r="E36" s="109"/>
      <c r="F36" s="109"/>
      <c r="G36" s="109"/>
      <c r="H36" s="109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6" t="s">
        <v>54</v>
      </c>
      <c r="B38" s="87"/>
      <c r="C38" s="91">
        <f>'Kops a'!C40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47" priority="31" operator="equal">
      <formula>0</formula>
    </cfRule>
  </conditionalFormatting>
  <conditionalFormatting sqref="N9:O9 K14:P26 H14:H26">
    <cfRule type="cellIs" dxfId="46" priority="30" operator="equal">
      <formula>0</formula>
    </cfRule>
  </conditionalFormatting>
  <conditionalFormatting sqref="C2:I2">
    <cfRule type="cellIs" dxfId="45" priority="27" operator="equal">
      <formula>0</formula>
    </cfRule>
  </conditionalFormatting>
  <conditionalFormatting sqref="O10">
    <cfRule type="cellIs" dxfId="44" priority="26" operator="equal">
      <formula>"20__. gada __. _________"</formula>
    </cfRule>
  </conditionalFormatting>
  <conditionalFormatting sqref="A27:K27">
    <cfRule type="containsText" dxfId="43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42" priority="20" operator="equal">
      <formula>0</formula>
    </cfRule>
  </conditionalFormatting>
  <conditionalFormatting sqref="C4:I4">
    <cfRule type="cellIs" dxfId="41" priority="19" operator="equal">
      <formula>0</formula>
    </cfRule>
  </conditionalFormatting>
  <conditionalFormatting sqref="D5:L8">
    <cfRule type="cellIs" dxfId="40" priority="15" operator="equal">
      <formula>0</formula>
    </cfRule>
  </conditionalFormatting>
  <conditionalFormatting sqref="P10">
    <cfRule type="cellIs" dxfId="39" priority="11" operator="equal">
      <formula>"20__. gada __. _________"</formula>
    </cfRule>
  </conditionalFormatting>
  <conditionalFormatting sqref="C35:H35">
    <cfRule type="cellIs" dxfId="38" priority="8" operator="equal">
      <formula>0</formula>
    </cfRule>
  </conditionalFormatting>
  <conditionalFormatting sqref="C30:H30">
    <cfRule type="cellIs" dxfId="37" priority="7" operator="equal">
      <formula>0</formula>
    </cfRule>
  </conditionalFormatting>
  <conditionalFormatting sqref="C35:H35 C38 C30:H30">
    <cfRule type="cellIs" dxfId="36" priority="6" operator="equal">
      <formula>0</formula>
    </cfRule>
  </conditionalFormatting>
  <conditionalFormatting sqref="D1">
    <cfRule type="cellIs" dxfId="35" priority="5" operator="equal">
      <formula>0</formula>
    </cfRule>
  </conditionalFormatting>
  <conditionalFormatting sqref="A9">
    <cfRule type="containsText" dxfId="34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47"/>
  <sheetViews>
    <sheetView topLeftCell="A2" workbookViewId="0">
      <selection activeCell="Q32" sqref="Q32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311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P35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290</v>
      </c>
      <c r="D15" s="25" t="s">
        <v>69</v>
      </c>
      <c r="E15" s="99">
        <v>1</v>
      </c>
      <c r="F15" s="66"/>
      <c r="G15" s="63"/>
      <c r="H15" s="47">
        <f t="shared" ref="H15" si="0">ROUND(F15*G15,2)</f>
        <v>0</v>
      </c>
      <c r="I15" s="63"/>
      <c r="J15" s="63"/>
      <c r="K15" s="48">
        <f t="shared" ref="K15:K34" si="1">SUM(H15:J15)</f>
        <v>0</v>
      </c>
      <c r="L15" s="49">
        <f t="shared" ref="L15:L34" si="2">ROUND(E15*F15,2)</f>
        <v>0</v>
      </c>
      <c r="M15" s="47">
        <f t="shared" ref="M15:M34" si="3">ROUND(H15*E15,2)</f>
        <v>0</v>
      </c>
      <c r="N15" s="47">
        <f t="shared" ref="N15:N34" si="4">ROUND(I15*E15,2)</f>
        <v>0</v>
      </c>
      <c r="O15" s="47">
        <f t="shared" ref="O15:O34" si="5">ROUND(J15*E15,2)</f>
        <v>0</v>
      </c>
      <c r="P15" s="48">
        <f t="shared" ref="P15:P34" si="6">SUM(M15:O15)</f>
        <v>0</v>
      </c>
    </row>
    <row r="16" spans="1:16" x14ac:dyDescent="0.2">
      <c r="A16" s="95">
        <v>2</v>
      </c>
      <c r="B16" s="96"/>
      <c r="C16" s="97" t="s">
        <v>291</v>
      </c>
      <c r="D16" s="25"/>
      <c r="E16" s="99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1</v>
      </c>
      <c r="B17" s="39"/>
      <c r="C17" s="94" t="s">
        <v>292</v>
      </c>
      <c r="D17" s="25" t="s">
        <v>86</v>
      </c>
      <c r="E17" s="99">
        <v>200</v>
      </c>
      <c r="F17" s="66"/>
      <c r="G17" s="63"/>
      <c r="H17" s="47">
        <f t="shared" ref="H17:H25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2</v>
      </c>
      <c r="B18" s="39"/>
      <c r="C18" s="94" t="s">
        <v>293</v>
      </c>
      <c r="D18" s="25" t="s">
        <v>101</v>
      </c>
      <c r="E18" s="99">
        <v>31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3</v>
      </c>
      <c r="B19" s="39"/>
      <c r="C19" s="94" t="s">
        <v>294</v>
      </c>
      <c r="D19" s="25" t="s">
        <v>101</v>
      </c>
      <c r="E19" s="99">
        <v>33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4</v>
      </c>
      <c r="B20" s="39"/>
      <c r="C20" s="94" t="s">
        <v>295</v>
      </c>
      <c r="D20" s="25" t="s">
        <v>101</v>
      </c>
      <c r="E20" s="99">
        <v>18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5</v>
      </c>
      <c r="B21" s="39"/>
      <c r="C21" s="94" t="s">
        <v>296</v>
      </c>
      <c r="D21" s="25" t="s">
        <v>86</v>
      </c>
      <c r="E21" s="99">
        <v>200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6</v>
      </c>
      <c r="B22" s="39"/>
      <c r="C22" s="94" t="s">
        <v>297</v>
      </c>
      <c r="D22" s="25" t="s">
        <v>101</v>
      </c>
      <c r="E22" s="99">
        <v>36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30.6" x14ac:dyDescent="0.2">
      <c r="A23" s="38">
        <v>7</v>
      </c>
      <c r="B23" s="39"/>
      <c r="C23" s="94" t="s">
        <v>298</v>
      </c>
      <c r="D23" s="25" t="s">
        <v>299</v>
      </c>
      <c r="E23" s="99">
        <v>3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94" t="s">
        <v>300</v>
      </c>
      <c r="D24" s="25" t="s">
        <v>61</v>
      </c>
      <c r="E24" s="99">
        <v>70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94" t="s">
        <v>301</v>
      </c>
      <c r="D25" s="25" t="s">
        <v>86</v>
      </c>
      <c r="E25" s="99">
        <v>12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95">
        <v>3</v>
      </c>
      <c r="B26" s="96"/>
      <c r="C26" s="97" t="s">
        <v>302</v>
      </c>
      <c r="D26" s="25"/>
      <c r="E26" s="99"/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</v>
      </c>
      <c r="B27" s="39"/>
      <c r="C27" s="94" t="s">
        <v>303</v>
      </c>
      <c r="D27" s="25" t="s">
        <v>69</v>
      </c>
      <c r="E27" s="99">
        <v>1</v>
      </c>
      <c r="F27" s="66"/>
      <c r="G27" s="63"/>
      <c r="H27" s="47">
        <f t="shared" ref="H27:H32" si="8">ROUND(F27*G27,2)</f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2</v>
      </c>
      <c r="B28" s="39"/>
      <c r="C28" s="94" t="s">
        <v>304</v>
      </c>
      <c r="D28" s="25" t="s">
        <v>69</v>
      </c>
      <c r="E28" s="99">
        <v>1</v>
      </c>
      <c r="F28" s="66"/>
      <c r="G28" s="63"/>
      <c r="H28" s="47">
        <f t="shared" si="8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3</v>
      </c>
      <c r="B29" s="39"/>
      <c r="C29" s="94" t="s">
        <v>305</v>
      </c>
      <c r="D29" s="25" t="s">
        <v>69</v>
      </c>
      <c r="E29" s="99">
        <v>1</v>
      </c>
      <c r="F29" s="66"/>
      <c r="G29" s="63"/>
      <c r="H29" s="47">
        <f t="shared" si="8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4</v>
      </c>
      <c r="B30" s="39"/>
      <c r="C30" s="94" t="s">
        <v>306</v>
      </c>
      <c r="D30" s="25" t="s">
        <v>69</v>
      </c>
      <c r="E30" s="99">
        <v>1</v>
      </c>
      <c r="F30" s="66"/>
      <c r="G30" s="63"/>
      <c r="H30" s="47">
        <f t="shared" si="8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30.6" x14ac:dyDescent="0.2">
      <c r="A31" s="38">
        <v>5</v>
      </c>
      <c r="B31" s="39"/>
      <c r="C31" s="94" t="s">
        <v>307</v>
      </c>
      <c r="D31" s="25" t="s">
        <v>69</v>
      </c>
      <c r="E31" s="99">
        <v>33</v>
      </c>
      <c r="F31" s="66"/>
      <c r="G31" s="63"/>
      <c r="H31" s="47">
        <f t="shared" si="8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40.799999999999997" x14ac:dyDescent="0.2">
      <c r="A32" s="38">
        <v>6</v>
      </c>
      <c r="B32" s="39"/>
      <c r="C32" s="94" t="s">
        <v>308</v>
      </c>
      <c r="D32" s="25" t="s">
        <v>309</v>
      </c>
      <c r="E32" s="99">
        <v>36</v>
      </c>
      <c r="F32" s="66"/>
      <c r="G32" s="63"/>
      <c r="H32" s="47">
        <f t="shared" si="8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95">
        <v>4</v>
      </c>
      <c r="B33" s="96"/>
      <c r="C33" s="97" t="s">
        <v>92</v>
      </c>
      <c r="D33" s="25"/>
      <c r="E33" s="99"/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8" thickBot="1" x14ac:dyDescent="0.25">
      <c r="A34" s="38">
        <v>1</v>
      </c>
      <c r="B34" s="39"/>
      <c r="C34" s="46" t="s">
        <v>310</v>
      </c>
      <c r="D34" s="25" t="s">
        <v>69</v>
      </c>
      <c r="E34" s="99">
        <v>1</v>
      </c>
      <c r="F34" s="66"/>
      <c r="G34" s="63"/>
      <c r="H34" s="47">
        <f t="shared" ref="H34" si="9">ROUND(F34*G34,2)</f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0.8" thickBot="1" x14ac:dyDescent="0.25">
      <c r="A35" s="172" t="s">
        <v>391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71">
        <f>'Kops a'!C32:H32</f>
        <v>0</v>
      </c>
      <c r="D38" s="171"/>
      <c r="E38" s="171"/>
      <c r="F38" s="171"/>
      <c r="G38" s="171"/>
      <c r="H38" s="171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9" t="s">
        <v>15</v>
      </c>
      <c r="D39" s="109"/>
      <c r="E39" s="109"/>
      <c r="F39" s="109"/>
      <c r="G39" s="109"/>
      <c r="H39" s="109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6" t="str">
        <f>'Kops a'!A35</f>
        <v>Tāme sastādīta</v>
      </c>
      <c r="B41" s="87"/>
      <c r="C41" s="87"/>
      <c r="D41" s="8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71">
        <f>'Kops a'!C37:H37</f>
        <v>0</v>
      </c>
      <c r="D43" s="171"/>
      <c r="E43" s="171"/>
      <c r="F43" s="171"/>
      <c r="G43" s="171"/>
      <c r="H43" s="171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9" t="s">
        <v>15</v>
      </c>
      <c r="D44" s="109"/>
      <c r="E44" s="109"/>
      <c r="F44" s="109"/>
      <c r="G44" s="109"/>
      <c r="H44" s="10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6" t="s">
        <v>54</v>
      </c>
      <c r="B46" s="87"/>
      <c r="C46" s="91">
        <f>'Kops a'!C40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44:H44"/>
    <mergeCell ref="C4:I4"/>
    <mergeCell ref="F12:K12"/>
    <mergeCell ref="J9:M9"/>
    <mergeCell ref="D8:L8"/>
    <mergeCell ref="A35:K35"/>
    <mergeCell ref="C38:H38"/>
    <mergeCell ref="C39:H39"/>
    <mergeCell ref="C43:H4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4 A14:G34">
    <cfRule type="cellIs" dxfId="31" priority="32" operator="equal">
      <formula>0</formula>
    </cfRule>
  </conditionalFormatting>
  <conditionalFormatting sqref="N9:O9 K14:P34 H14:H34">
    <cfRule type="cellIs" dxfId="30" priority="31" operator="equal">
      <formula>0</formula>
    </cfRule>
  </conditionalFormatting>
  <conditionalFormatting sqref="C2:I2">
    <cfRule type="cellIs" dxfId="29" priority="28" operator="equal">
      <formula>0</formula>
    </cfRule>
  </conditionalFormatting>
  <conditionalFormatting sqref="O10">
    <cfRule type="cellIs" dxfId="28" priority="27" operator="equal">
      <formula>"20__. gada __. _________"</formula>
    </cfRule>
  </conditionalFormatting>
  <conditionalFormatting sqref="A35:K35">
    <cfRule type="containsText" dxfId="27" priority="26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26" priority="21" operator="equal">
      <formula>0</formula>
    </cfRule>
  </conditionalFormatting>
  <conditionalFormatting sqref="C4:I4">
    <cfRule type="cellIs" dxfId="25" priority="20" operator="equal">
      <formula>0</formula>
    </cfRule>
  </conditionalFormatting>
  <conditionalFormatting sqref="D5:L8">
    <cfRule type="cellIs" dxfId="24" priority="16" operator="equal">
      <formula>0</formula>
    </cfRule>
  </conditionalFormatting>
  <conditionalFormatting sqref="C43:H43">
    <cfRule type="cellIs" dxfId="23" priority="9" operator="equal">
      <formula>0</formula>
    </cfRule>
  </conditionalFormatting>
  <conditionalFormatting sqref="P10">
    <cfRule type="cellIs" dxfId="22" priority="12" operator="equal">
      <formula>"20__. gada __. _________"</formula>
    </cfRule>
  </conditionalFormatting>
  <conditionalFormatting sqref="C38:H38">
    <cfRule type="cellIs" dxfId="21" priority="8" operator="equal">
      <formula>0</formula>
    </cfRule>
  </conditionalFormatting>
  <conditionalFormatting sqref="C43:H43 C46 C38:H38">
    <cfRule type="cellIs" dxfId="20" priority="7" operator="equal">
      <formula>0</formula>
    </cfRule>
  </conditionalFormatting>
  <conditionalFormatting sqref="D1">
    <cfRule type="cellIs" dxfId="19" priority="6" operator="equal">
      <formula>0</formula>
    </cfRule>
  </conditionalFormatting>
  <conditionalFormatting sqref="A9">
    <cfRule type="containsText" dxfId="18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6249DFF-DD18-40B1-AB61-D280DA74812E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0" operator="containsText" id="{708D048F-4463-4EB3-AF79-B8653AFFB42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06"/>
  <sheetViews>
    <sheetView workbookViewId="0">
      <selection activeCell="I16" sqref="I16:J9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312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3" t="s">
        <v>17</v>
      </c>
      <c r="D3" s="113"/>
      <c r="E3" s="113"/>
      <c r="F3" s="113"/>
      <c r="G3" s="113"/>
      <c r="H3" s="113"/>
      <c r="I3" s="113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Garozas ielā 24,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Garozas iela 24,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392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P94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A100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5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313</v>
      </c>
      <c r="D15" s="25" t="s">
        <v>69</v>
      </c>
      <c r="E15" s="99">
        <v>1</v>
      </c>
      <c r="F15" s="66"/>
      <c r="G15" s="63"/>
      <c r="H15" s="47">
        <f t="shared" ref="H15" si="0">ROUND(F15*G15,2)</f>
        <v>0</v>
      </c>
      <c r="I15" s="63"/>
      <c r="J15" s="63">
        <f>ROUND(H15*0.07,2)</f>
        <v>0</v>
      </c>
      <c r="K15" s="48">
        <f t="shared" ref="K15:K76" si="1">SUM(H15:J15)</f>
        <v>0</v>
      </c>
      <c r="L15" s="49">
        <f t="shared" ref="L15:L76" si="2">ROUND(E15*F15,2)</f>
        <v>0</v>
      </c>
      <c r="M15" s="47">
        <f t="shared" ref="M15:M76" si="3">ROUND(H15*E15,2)</f>
        <v>0</v>
      </c>
      <c r="N15" s="47">
        <f t="shared" ref="N15:N76" si="4">ROUND(I15*E15,2)</f>
        <v>0</v>
      </c>
      <c r="O15" s="47">
        <f t="shared" ref="O15:O76" si="5">ROUND(J15*E15,2)</f>
        <v>0</v>
      </c>
      <c r="P15" s="48">
        <f t="shared" ref="P15:P76" si="6">SUM(M15:O15)</f>
        <v>0</v>
      </c>
    </row>
    <row r="16" spans="1:16" x14ac:dyDescent="0.2">
      <c r="A16" s="95">
        <v>2</v>
      </c>
      <c r="B16" s="96"/>
      <c r="C16" s="97" t="s">
        <v>314</v>
      </c>
      <c r="D16" s="25"/>
      <c r="E16" s="99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1</v>
      </c>
      <c r="B17" s="39"/>
      <c r="C17" s="94" t="s">
        <v>315</v>
      </c>
      <c r="D17" s="25" t="s">
        <v>86</v>
      </c>
      <c r="E17" s="99">
        <v>595</v>
      </c>
      <c r="F17" s="66"/>
      <c r="G17" s="63"/>
      <c r="H17" s="47">
        <f t="shared" ref="H17:H63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2</v>
      </c>
      <c r="B18" s="39"/>
      <c r="C18" s="94" t="s">
        <v>316</v>
      </c>
      <c r="D18" s="25" t="s">
        <v>86</v>
      </c>
      <c r="E18" s="99">
        <v>286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3</v>
      </c>
      <c r="B19" s="39"/>
      <c r="C19" s="94" t="s">
        <v>317</v>
      </c>
      <c r="D19" s="25" t="s">
        <v>86</v>
      </c>
      <c r="E19" s="99">
        <v>81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4</v>
      </c>
      <c r="B20" s="39"/>
      <c r="C20" s="94" t="s">
        <v>318</v>
      </c>
      <c r="D20" s="25" t="s">
        <v>86</v>
      </c>
      <c r="E20" s="99">
        <v>58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5</v>
      </c>
      <c r="B21" s="39"/>
      <c r="C21" s="94" t="s">
        <v>319</v>
      </c>
      <c r="D21" s="25" t="s">
        <v>86</v>
      </c>
      <c r="E21" s="99">
        <v>21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6</v>
      </c>
      <c r="B22" s="39"/>
      <c r="C22" s="94" t="s">
        <v>320</v>
      </c>
      <c r="D22" s="25" t="s">
        <v>86</v>
      </c>
      <c r="E22" s="99">
        <v>36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7</v>
      </c>
      <c r="B23" s="39"/>
      <c r="C23" s="94" t="s">
        <v>321</v>
      </c>
      <c r="D23" s="25" t="s">
        <v>86</v>
      </c>
      <c r="E23" s="99">
        <v>46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94" t="s">
        <v>322</v>
      </c>
      <c r="D24" s="25" t="s">
        <v>101</v>
      </c>
      <c r="E24" s="99">
        <v>557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94" t="s">
        <v>323</v>
      </c>
      <c r="D25" s="25" t="s">
        <v>101</v>
      </c>
      <c r="E25" s="99">
        <v>40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10</v>
      </c>
      <c r="B26" s="39"/>
      <c r="C26" s="94" t="s">
        <v>324</v>
      </c>
      <c r="D26" s="25" t="s">
        <v>101</v>
      </c>
      <c r="E26" s="99">
        <v>1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11</v>
      </c>
      <c r="B27" s="39"/>
      <c r="C27" s="94" t="s">
        <v>325</v>
      </c>
      <c r="D27" s="25" t="s">
        <v>101</v>
      </c>
      <c r="E27" s="99">
        <v>6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12</v>
      </c>
      <c r="B28" s="39"/>
      <c r="C28" s="94" t="s">
        <v>326</v>
      </c>
      <c r="D28" s="25" t="s">
        <v>101</v>
      </c>
      <c r="E28" s="99">
        <v>50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13</v>
      </c>
      <c r="B29" s="39"/>
      <c r="C29" s="94" t="s">
        <v>327</v>
      </c>
      <c r="D29" s="25" t="s">
        <v>101</v>
      </c>
      <c r="E29" s="99">
        <v>8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14</v>
      </c>
      <c r="B30" s="39"/>
      <c r="C30" s="94" t="s">
        <v>328</v>
      </c>
      <c r="D30" s="25" t="s">
        <v>101</v>
      </c>
      <c r="E30" s="99">
        <v>9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15</v>
      </c>
      <c r="B31" s="39"/>
      <c r="C31" s="94" t="s">
        <v>329</v>
      </c>
      <c r="D31" s="25" t="s">
        <v>101</v>
      </c>
      <c r="E31" s="99">
        <v>2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16</v>
      </c>
      <c r="B32" s="39"/>
      <c r="C32" s="94" t="s">
        <v>330</v>
      </c>
      <c r="D32" s="25" t="s">
        <v>101</v>
      </c>
      <c r="E32" s="99">
        <v>1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17</v>
      </c>
      <c r="B33" s="39"/>
      <c r="C33" s="94" t="s">
        <v>331</v>
      </c>
      <c r="D33" s="25" t="s">
        <v>101</v>
      </c>
      <c r="E33" s="99">
        <v>4</v>
      </c>
      <c r="F33" s="66"/>
      <c r="G33" s="63"/>
      <c r="H33" s="47">
        <f t="shared" si="7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18</v>
      </c>
      <c r="B34" s="39"/>
      <c r="C34" s="94" t="s">
        <v>332</v>
      </c>
      <c r="D34" s="25" t="s">
        <v>101</v>
      </c>
      <c r="E34" s="99">
        <v>3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19</v>
      </c>
      <c r="B35" s="39"/>
      <c r="C35" s="94" t="s">
        <v>333</v>
      </c>
      <c r="D35" s="25" t="s">
        <v>101</v>
      </c>
      <c r="E35" s="99">
        <v>2</v>
      </c>
      <c r="F35" s="66"/>
      <c r="G35" s="63"/>
      <c r="H35" s="47">
        <f t="shared" si="7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20</v>
      </c>
      <c r="B36" s="39"/>
      <c r="C36" s="94" t="s">
        <v>334</v>
      </c>
      <c r="D36" s="25" t="s">
        <v>101</v>
      </c>
      <c r="E36" s="99">
        <v>2</v>
      </c>
      <c r="F36" s="66"/>
      <c r="G36" s="63"/>
      <c r="H36" s="47">
        <f t="shared" si="7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21</v>
      </c>
      <c r="B37" s="39"/>
      <c r="C37" s="94" t="s">
        <v>335</v>
      </c>
      <c r="D37" s="25" t="s">
        <v>101</v>
      </c>
      <c r="E37" s="99">
        <v>1</v>
      </c>
      <c r="F37" s="66"/>
      <c r="G37" s="63"/>
      <c r="H37" s="47">
        <f t="shared" si="7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22</v>
      </c>
      <c r="B38" s="39"/>
      <c r="C38" s="94" t="s">
        <v>336</v>
      </c>
      <c r="D38" s="25" t="s">
        <v>101</v>
      </c>
      <c r="E38" s="99">
        <v>4</v>
      </c>
      <c r="F38" s="66"/>
      <c r="G38" s="63"/>
      <c r="H38" s="47">
        <f t="shared" si="7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23</v>
      </c>
      <c r="B39" s="39"/>
      <c r="C39" s="94" t="s">
        <v>337</v>
      </c>
      <c r="D39" s="25" t="s">
        <v>101</v>
      </c>
      <c r="E39" s="99">
        <v>2</v>
      </c>
      <c r="F39" s="66"/>
      <c r="G39" s="63"/>
      <c r="H39" s="47">
        <f t="shared" si="7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24</v>
      </c>
      <c r="B40" s="39"/>
      <c r="C40" s="94" t="s">
        <v>338</v>
      </c>
      <c r="D40" s="25" t="s">
        <v>101</v>
      </c>
      <c r="E40" s="99">
        <v>2</v>
      </c>
      <c r="F40" s="66"/>
      <c r="G40" s="63"/>
      <c r="H40" s="47">
        <f t="shared" si="7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2">
      <c r="A41" s="38">
        <v>25</v>
      </c>
      <c r="B41" s="39"/>
      <c r="C41" s="94" t="s">
        <v>339</v>
      </c>
      <c r="D41" s="25" t="s">
        <v>101</v>
      </c>
      <c r="E41" s="99">
        <v>2</v>
      </c>
      <c r="F41" s="66"/>
      <c r="G41" s="63"/>
      <c r="H41" s="47">
        <f t="shared" si="7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26</v>
      </c>
      <c r="B42" s="39"/>
      <c r="C42" s="94" t="s">
        <v>340</v>
      </c>
      <c r="D42" s="25" t="s">
        <v>101</v>
      </c>
      <c r="E42" s="99">
        <v>2</v>
      </c>
      <c r="F42" s="66"/>
      <c r="G42" s="63"/>
      <c r="H42" s="47">
        <f t="shared" si="7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27</v>
      </c>
      <c r="B43" s="39"/>
      <c r="C43" s="94" t="s">
        <v>341</v>
      </c>
      <c r="D43" s="25" t="s">
        <v>101</v>
      </c>
      <c r="E43" s="99">
        <v>2</v>
      </c>
      <c r="F43" s="66"/>
      <c r="G43" s="63"/>
      <c r="H43" s="47">
        <f t="shared" si="7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28</v>
      </c>
      <c r="B44" s="39"/>
      <c r="C44" s="94" t="s">
        <v>342</v>
      </c>
      <c r="D44" s="25" t="s">
        <v>101</v>
      </c>
      <c r="E44" s="99">
        <v>2</v>
      </c>
      <c r="F44" s="66"/>
      <c r="G44" s="63"/>
      <c r="H44" s="47">
        <f t="shared" si="7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29</v>
      </c>
      <c r="B45" s="39"/>
      <c r="C45" s="94" t="s">
        <v>343</v>
      </c>
      <c r="D45" s="25" t="s">
        <v>101</v>
      </c>
      <c r="E45" s="99">
        <v>2</v>
      </c>
      <c r="F45" s="66"/>
      <c r="G45" s="63"/>
      <c r="H45" s="47">
        <f t="shared" si="7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30</v>
      </c>
      <c r="B46" s="39"/>
      <c r="C46" s="94" t="s">
        <v>344</v>
      </c>
      <c r="D46" s="25" t="s">
        <v>101</v>
      </c>
      <c r="E46" s="99">
        <v>4</v>
      </c>
      <c r="F46" s="66"/>
      <c r="G46" s="63"/>
      <c r="H46" s="47">
        <f t="shared" si="7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31</v>
      </c>
      <c r="B47" s="39"/>
      <c r="C47" s="94" t="s">
        <v>345</v>
      </c>
      <c r="D47" s="25" t="s">
        <v>101</v>
      </c>
      <c r="E47" s="99">
        <v>37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32</v>
      </c>
      <c r="B48" s="39"/>
      <c r="C48" s="94" t="s">
        <v>346</v>
      </c>
      <c r="D48" s="25" t="s">
        <v>101</v>
      </c>
      <c r="E48" s="99">
        <v>33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33</v>
      </c>
      <c r="B49" s="39"/>
      <c r="C49" s="94" t="s">
        <v>347</v>
      </c>
      <c r="D49" s="25" t="s">
        <v>101</v>
      </c>
      <c r="E49" s="99">
        <v>3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34</v>
      </c>
      <c r="B50" s="39"/>
      <c r="C50" s="94" t="s">
        <v>348</v>
      </c>
      <c r="D50" s="25" t="s">
        <v>101</v>
      </c>
      <c r="E50" s="99">
        <v>2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35</v>
      </c>
      <c r="B51" s="39"/>
      <c r="C51" s="94" t="s">
        <v>349</v>
      </c>
      <c r="D51" s="25" t="s">
        <v>101</v>
      </c>
      <c r="E51" s="99">
        <v>2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20.399999999999999" x14ac:dyDescent="0.2">
      <c r="A52" s="38">
        <v>36</v>
      </c>
      <c r="B52" s="39"/>
      <c r="C52" s="94" t="s">
        <v>350</v>
      </c>
      <c r="D52" s="25" t="s">
        <v>101</v>
      </c>
      <c r="E52" s="99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37</v>
      </c>
      <c r="B53" s="39"/>
      <c r="C53" s="94" t="s">
        <v>351</v>
      </c>
      <c r="D53" s="25" t="s">
        <v>101</v>
      </c>
      <c r="E53" s="99">
        <v>2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38</v>
      </c>
      <c r="B54" s="39"/>
      <c r="C54" s="94" t="s">
        <v>352</v>
      </c>
      <c r="D54" s="25" t="s">
        <v>101</v>
      </c>
      <c r="E54" s="99">
        <v>2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39</v>
      </c>
      <c r="B55" s="39"/>
      <c r="C55" s="94" t="s">
        <v>353</v>
      </c>
      <c r="D55" s="25" t="s">
        <v>101</v>
      </c>
      <c r="E55" s="99">
        <v>2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40</v>
      </c>
      <c r="B56" s="39"/>
      <c r="C56" s="94" t="s">
        <v>354</v>
      </c>
      <c r="D56" s="25" t="s">
        <v>101</v>
      </c>
      <c r="E56" s="99">
        <v>2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30.6" x14ac:dyDescent="0.2">
      <c r="A57" s="38">
        <v>41</v>
      </c>
      <c r="B57" s="39"/>
      <c r="C57" s="94" t="s">
        <v>355</v>
      </c>
      <c r="D57" s="25" t="s">
        <v>101</v>
      </c>
      <c r="E57" s="99">
        <v>21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30.6" x14ac:dyDescent="0.2">
      <c r="A58" s="38">
        <v>42</v>
      </c>
      <c r="B58" s="39"/>
      <c r="C58" s="94" t="s">
        <v>356</v>
      </c>
      <c r="D58" s="25" t="s">
        <v>101</v>
      </c>
      <c r="E58" s="99">
        <v>16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30.6" x14ac:dyDescent="0.2">
      <c r="A59" s="38">
        <v>43</v>
      </c>
      <c r="B59" s="39"/>
      <c r="C59" s="94" t="s">
        <v>357</v>
      </c>
      <c r="D59" s="25" t="s">
        <v>101</v>
      </c>
      <c r="E59" s="99">
        <v>24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30.6" x14ac:dyDescent="0.2">
      <c r="A60" s="38">
        <v>44</v>
      </c>
      <c r="B60" s="39"/>
      <c r="C60" s="94" t="s">
        <v>358</v>
      </c>
      <c r="D60" s="25" t="s">
        <v>101</v>
      </c>
      <c r="E60" s="99">
        <v>4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30.6" x14ac:dyDescent="0.2">
      <c r="A61" s="38">
        <v>45</v>
      </c>
      <c r="B61" s="39"/>
      <c r="C61" s="94" t="s">
        <v>359</v>
      </c>
      <c r="D61" s="25" t="s">
        <v>101</v>
      </c>
      <c r="E61" s="99">
        <v>2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30.6" x14ac:dyDescent="0.2">
      <c r="A62" s="38">
        <v>46</v>
      </c>
      <c r="B62" s="39"/>
      <c r="C62" s="94" t="s">
        <v>360</v>
      </c>
      <c r="D62" s="25" t="s">
        <v>101</v>
      </c>
      <c r="E62" s="99">
        <v>26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30.6" x14ac:dyDescent="0.2">
      <c r="A63" s="38">
        <v>47</v>
      </c>
      <c r="B63" s="39"/>
      <c r="C63" s="94" t="s">
        <v>361</v>
      </c>
      <c r="D63" s="25" t="s">
        <v>101</v>
      </c>
      <c r="E63" s="99">
        <v>3</v>
      </c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30.6" x14ac:dyDescent="0.2">
      <c r="A64" s="38">
        <v>48</v>
      </c>
      <c r="B64" s="39"/>
      <c r="C64" s="94" t="s">
        <v>362</v>
      </c>
      <c r="D64" s="25" t="s">
        <v>101</v>
      </c>
      <c r="E64" s="99">
        <v>96</v>
      </c>
      <c r="F64" s="66"/>
      <c r="G64" s="63"/>
      <c r="H64" s="47">
        <f>ROUND(F64*G64,2)</f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49</v>
      </c>
      <c r="B65" s="39"/>
      <c r="C65" s="94" t="s">
        <v>363</v>
      </c>
      <c r="D65" s="25" t="s">
        <v>101</v>
      </c>
      <c r="E65" s="99">
        <v>96</v>
      </c>
      <c r="F65" s="66"/>
      <c r="G65" s="63"/>
      <c r="H65" s="47">
        <f>ROUND(F65*G65,2)</f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0.399999999999999" x14ac:dyDescent="0.2">
      <c r="A66" s="38">
        <v>50</v>
      </c>
      <c r="B66" s="39"/>
      <c r="C66" s="94" t="s">
        <v>364</v>
      </c>
      <c r="D66" s="25" t="s">
        <v>101</v>
      </c>
      <c r="E66" s="99">
        <v>14</v>
      </c>
      <c r="F66" s="66"/>
      <c r="G66" s="63"/>
      <c r="H66" s="47">
        <f t="shared" ref="H66:H91" si="8">ROUND(F66*G66,2)</f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51</v>
      </c>
      <c r="B67" s="39"/>
      <c r="C67" s="94" t="s">
        <v>365</v>
      </c>
      <c r="D67" s="25" t="s">
        <v>101</v>
      </c>
      <c r="E67" s="99">
        <v>30</v>
      </c>
      <c r="F67" s="66"/>
      <c r="G67" s="63"/>
      <c r="H67" s="47">
        <f t="shared" si="8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52</v>
      </c>
      <c r="B68" s="39"/>
      <c r="C68" s="94" t="s">
        <v>366</v>
      </c>
      <c r="D68" s="25" t="s">
        <v>101</v>
      </c>
      <c r="E68" s="99">
        <v>4</v>
      </c>
      <c r="F68" s="66"/>
      <c r="G68" s="63"/>
      <c r="H68" s="47">
        <f t="shared" si="8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53</v>
      </c>
      <c r="B69" s="39"/>
      <c r="C69" s="94" t="s">
        <v>367</v>
      </c>
      <c r="D69" s="25" t="s">
        <v>101</v>
      </c>
      <c r="E69" s="99">
        <v>46</v>
      </c>
      <c r="F69" s="66"/>
      <c r="G69" s="63"/>
      <c r="H69" s="47">
        <f t="shared" si="8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30.6" x14ac:dyDescent="0.2">
      <c r="A70" s="38">
        <v>54</v>
      </c>
      <c r="B70" s="39"/>
      <c r="C70" s="94" t="s">
        <v>368</v>
      </c>
      <c r="D70" s="25" t="s">
        <v>86</v>
      </c>
      <c r="E70" s="99">
        <v>75</v>
      </c>
      <c r="F70" s="66"/>
      <c r="G70" s="63"/>
      <c r="H70" s="47">
        <f t="shared" si="8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30.6" x14ac:dyDescent="0.2">
      <c r="A71" s="38">
        <v>55</v>
      </c>
      <c r="B71" s="39"/>
      <c r="C71" s="94" t="s">
        <v>369</v>
      </c>
      <c r="D71" s="25" t="s">
        <v>86</v>
      </c>
      <c r="E71" s="99">
        <v>128</v>
      </c>
      <c r="F71" s="66"/>
      <c r="G71" s="63"/>
      <c r="H71" s="47">
        <f t="shared" si="8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30.6" x14ac:dyDescent="0.2">
      <c r="A72" s="38">
        <v>56</v>
      </c>
      <c r="B72" s="39"/>
      <c r="C72" s="94" t="s">
        <v>370</v>
      </c>
      <c r="D72" s="25" t="s">
        <v>86</v>
      </c>
      <c r="E72" s="99">
        <v>81</v>
      </c>
      <c r="F72" s="66"/>
      <c r="G72" s="63"/>
      <c r="H72" s="47">
        <f t="shared" si="8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30.6" x14ac:dyDescent="0.2">
      <c r="A73" s="38">
        <v>57</v>
      </c>
      <c r="B73" s="39"/>
      <c r="C73" s="94" t="s">
        <v>371</v>
      </c>
      <c r="D73" s="25" t="s">
        <v>86</v>
      </c>
      <c r="E73" s="99">
        <v>58</v>
      </c>
      <c r="F73" s="66"/>
      <c r="G73" s="63"/>
      <c r="H73" s="47">
        <f t="shared" si="8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30.6" x14ac:dyDescent="0.2">
      <c r="A74" s="38">
        <v>58</v>
      </c>
      <c r="B74" s="39"/>
      <c r="C74" s="94" t="s">
        <v>372</v>
      </c>
      <c r="D74" s="25" t="s">
        <v>86</v>
      </c>
      <c r="E74" s="99">
        <v>21</v>
      </c>
      <c r="F74" s="66"/>
      <c r="G74" s="63"/>
      <c r="H74" s="47">
        <f t="shared" si="8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30.6" x14ac:dyDescent="0.2">
      <c r="A75" s="38">
        <v>59</v>
      </c>
      <c r="B75" s="39"/>
      <c r="C75" s="94" t="s">
        <v>373</v>
      </c>
      <c r="D75" s="25" t="s">
        <v>86</v>
      </c>
      <c r="E75" s="99">
        <v>36</v>
      </c>
      <c r="F75" s="66"/>
      <c r="G75" s="63"/>
      <c r="H75" s="47">
        <f t="shared" si="8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30.6" x14ac:dyDescent="0.2">
      <c r="A76" s="38">
        <v>60</v>
      </c>
      <c r="B76" s="39"/>
      <c r="C76" s="94" t="s">
        <v>374</v>
      </c>
      <c r="D76" s="25" t="s">
        <v>86</v>
      </c>
      <c r="E76" s="99">
        <v>46</v>
      </c>
      <c r="F76" s="66"/>
      <c r="G76" s="63"/>
      <c r="H76" s="47">
        <f t="shared" si="8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x14ac:dyDescent="0.2">
      <c r="A77" s="38">
        <v>61</v>
      </c>
      <c r="B77" s="39"/>
      <c r="C77" s="94" t="s">
        <v>375</v>
      </c>
      <c r="D77" s="25" t="s">
        <v>69</v>
      </c>
      <c r="E77" s="99">
        <v>1</v>
      </c>
      <c r="F77" s="66"/>
      <c r="G77" s="63"/>
      <c r="H77" s="47">
        <f t="shared" si="8"/>
        <v>0</v>
      </c>
      <c r="I77" s="63"/>
      <c r="J77" s="63"/>
      <c r="K77" s="48">
        <f t="shared" ref="K77:K93" si="9">SUM(H77:J77)</f>
        <v>0</v>
      </c>
      <c r="L77" s="49">
        <f t="shared" ref="L77:L93" si="10">ROUND(E77*F77,2)</f>
        <v>0</v>
      </c>
      <c r="M77" s="47">
        <f t="shared" ref="M77:M93" si="11">ROUND(H77*E77,2)</f>
        <v>0</v>
      </c>
      <c r="N77" s="47">
        <f t="shared" ref="N77:N93" si="12">ROUND(I77*E77,2)</f>
        <v>0</v>
      </c>
      <c r="O77" s="47">
        <f t="shared" ref="O77:O93" si="13">ROUND(J77*E77,2)</f>
        <v>0</v>
      </c>
      <c r="P77" s="48">
        <f t="shared" ref="P77:P93" si="14">SUM(M77:O77)</f>
        <v>0</v>
      </c>
    </row>
    <row r="78" spans="1:16" x14ac:dyDescent="0.2">
      <c r="A78" s="38">
        <v>62</v>
      </c>
      <c r="B78" s="39"/>
      <c r="C78" s="94" t="s">
        <v>376</v>
      </c>
      <c r="D78" s="25" t="s">
        <v>69</v>
      </c>
      <c r="E78" s="99">
        <v>1</v>
      </c>
      <c r="F78" s="66"/>
      <c r="G78" s="63"/>
      <c r="H78" s="47">
        <f t="shared" si="8"/>
        <v>0</v>
      </c>
      <c r="I78" s="63"/>
      <c r="J78" s="63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x14ac:dyDescent="0.2">
      <c r="A79" s="38">
        <v>63</v>
      </c>
      <c r="B79" s="39"/>
      <c r="C79" s="94" t="s">
        <v>303</v>
      </c>
      <c r="D79" s="25" t="s">
        <v>69</v>
      </c>
      <c r="E79" s="99">
        <v>1</v>
      </c>
      <c r="F79" s="66"/>
      <c r="G79" s="63"/>
      <c r="H79" s="47">
        <f t="shared" si="8"/>
        <v>0</v>
      </c>
      <c r="I79" s="63"/>
      <c r="J79" s="63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x14ac:dyDescent="0.2">
      <c r="A80" s="38">
        <v>64</v>
      </c>
      <c r="B80" s="39"/>
      <c r="C80" s="94" t="s">
        <v>304</v>
      </c>
      <c r="D80" s="25" t="s">
        <v>69</v>
      </c>
      <c r="E80" s="99">
        <v>1</v>
      </c>
      <c r="F80" s="66"/>
      <c r="G80" s="63"/>
      <c r="H80" s="47">
        <f t="shared" si="8"/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x14ac:dyDescent="0.2">
      <c r="A81" s="38">
        <v>65</v>
      </c>
      <c r="B81" s="39"/>
      <c r="C81" s="94" t="s">
        <v>305</v>
      </c>
      <c r="D81" s="25" t="s">
        <v>69</v>
      </c>
      <c r="E81" s="99">
        <v>1</v>
      </c>
      <c r="F81" s="66"/>
      <c r="G81" s="63"/>
      <c r="H81" s="47">
        <f t="shared" si="8"/>
        <v>0</v>
      </c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20.399999999999999" x14ac:dyDescent="0.2">
      <c r="A82" s="38">
        <v>66</v>
      </c>
      <c r="B82" s="39"/>
      <c r="C82" s="94" t="s">
        <v>377</v>
      </c>
      <c r="D82" s="25" t="s">
        <v>69</v>
      </c>
      <c r="E82" s="99">
        <v>1</v>
      </c>
      <c r="F82" s="66"/>
      <c r="G82" s="63"/>
      <c r="H82" s="47">
        <f t="shared" si="8"/>
        <v>0</v>
      </c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30.6" x14ac:dyDescent="0.2">
      <c r="A83" s="38">
        <v>67</v>
      </c>
      <c r="B83" s="39"/>
      <c r="C83" s="94" t="s">
        <v>378</v>
      </c>
      <c r="D83" s="25" t="s">
        <v>69</v>
      </c>
      <c r="E83" s="99">
        <v>1</v>
      </c>
      <c r="F83" s="66"/>
      <c r="G83" s="63"/>
      <c r="H83" s="47">
        <f t="shared" si="8"/>
        <v>0</v>
      </c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20.399999999999999" x14ac:dyDescent="0.2">
      <c r="A84" s="38">
        <v>68</v>
      </c>
      <c r="B84" s="39"/>
      <c r="C84" s="94" t="s">
        <v>379</v>
      </c>
      <c r="D84" s="25" t="s">
        <v>69</v>
      </c>
      <c r="E84" s="99">
        <v>96</v>
      </c>
      <c r="F84" s="66"/>
      <c r="G84" s="63"/>
      <c r="H84" s="47">
        <f t="shared" si="8"/>
        <v>0</v>
      </c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x14ac:dyDescent="0.2">
      <c r="A85" s="38">
        <v>69</v>
      </c>
      <c r="B85" s="39"/>
      <c r="C85" s="94" t="s">
        <v>380</v>
      </c>
      <c r="D85" s="25" t="s">
        <v>69</v>
      </c>
      <c r="E85" s="99">
        <v>93</v>
      </c>
      <c r="F85" s="66"/>
      <c r="G85" s="63"/>
      <c r="H85" s="47">
        <f t="shared" si="8"/>
        <v>0</v>
      </c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x14ac:dyDescent="0.2">
      <c r="A86" s="38">
        <v>70</v>
      </c>
      <c r="B86" s="39"/>
      <c r="C86" s="94" t="s">
        <v>381</v>
      </c>
      <c r="D86" s="25" t="s">
        <v>69</v>
      </c>
      <c r="E86" s="99">
        <v>1</v>
      </c>
      <c r="F86" s="66"/>
      <c r="G86" s="63"/>
      <c r="H86" s="47">
        <f t="shared" si="8"/>
        <v>0</v>
      </c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x14ac:dyDescent="0.2">
      <c r="A87" s="38">
        <v>71</v>
      </c>
      <c r="B87" s="39"/>
      <c r="C87" s="94" t="s">
        <v>382</v>
      </c>
      <c r="D87" s="25" t="s">
        <v>69</v>
      </c>
      <c r="E87" s="99">
        <v>1</v>
      </c>
      <c r="F87" s="66"/>
      <c r="G87" s="63"/>
      <c r="H87" s="47">
        <f t="shared" si="8"/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ht="30.6" x14ac:dyDescent="0.2">
      <c r="A88" s="38">
        <v>72</v>
      </c>
      <c r="B88" s="39"/>
      <c r="C88" s="94" t="s">
        <v>383</v>
      </c>
      <c r="D88" s="25" t="s">
        <v>101</v>
      </c>
      <c r="E88" s="99">
        <v>72</v>
      </c>
      <c r="F88" s="66"/>
      <c r="G88" s="63"/>
      <c r="H88" s="47">
        <f t="shared" si="8"/>
        <v>0</v>
      </c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38">
        <v>73</v>
      </c>
      <c r="B89" s="39"/>
      <c r="C89" s="94" t="s">
        <v>384</v>
      </c>
      <c r="D89" s="25" t="s">
        <v>385</v>
      </c>
      <c r="E89" s="99">
        <v>1</v>
      </c>
      <c r="F89" s="66"/>
      <c r="G89" s="63"/>
      <c r="H89" s="47">
        <f t="shared" si="8"/>
        <v>0</v>
      </c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x14ac:dyDescent="0.2">
      <c r="A90" s="38">
        <v>74</v>
      </c>
      <c r="B90" s="39"/>
      <c r="C90" s="94" t="s">
        <v>386</v>
      </c>
      <c r="D90" s="25" t="s">
        <v>385</v>
      </c>
      <c r="E90" s="99">
        <v>1</v>
      </c>
      <c r="F90" s="66"/>
      <c r="G90" s="63"/>
      <c r="H90" s="47">
        <f t="shared" si="8"/>
        <v>0</v>
      </c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x14ac:dyDescent="0.2">
      <c r="A91" s="38">
        <v>75</v>
      </c>
      <c r="B91" s="39"/>
      <c r="C91" s="94" t="s">
        <v>387</v>
      </c>
      <c r="D91" s="25" t="s">
        <v>385</v>
      </c>
      <c r="E91" s="99">
        <v>1</v>
      </c>
      <c r="F91" s="66"/>
      <c r="G91" s="63"/>
      <c r="H91" s="47">
        <f t="shared" si="8"/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x14ac:dyDescent="0.2">
      <c r="A92" s="95">
        <v>3</v>
      </c>
      <c r="B92" s="96"/>
      <c r="C92" s="97" t="s">
        <v>92</v>
      </c>
      <c r="D92" s="25"/>
      <c r="E92" s="99"/>
      <c r="F92" s="66"/>
      <c r="G92" s="63"/>
      <c r="H92" s="47"/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10.8" thickBot="1" x14ac:dyDescent="0.25">
      <c r="A93" s="38">
        <v>1</v>
      </c>
      <c r="B93" s="39"/>
      <c r="C93" s="94" t="s">
        <v>310</v>
      </c>
      <c r="D93" s="25" t="s">
        <v>69</v>
      </c>
      <c r="E93" s="99">
        <v>1</v>
      </c>
      <c r="F93" s="66"/>
      <c r="G93" s="63"/>
      <c r="H93" s="47">
        <f t="shared" ref="H93" si="15">ROUND(F93*G93,2)</f>
        <v>0</v>
      </c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10.8" thickBot="1" x14ac:dyDescent="0.25">
      <c r="A94" s="172" t="s">
        <v>391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4"/>
      <c r="L94" s="67">
        <f>SUM(L14:L93)</f>
        <v>0</v>
      </c>
      <c r="M94" s="68">
        <f>SUM(M14:M93)</f>
        <v>0</v>
      </c>
      <c r="N94" s="68">
        <f>SUM(N14:N93)</f>
        <v>0</v>
      </c>
      <c r="O94" s="68">
        <f>SUM(O14:O93)</f>
        <v>0</v>
      </c>
      <c r="P94" s="69">
        <f>SUM(P14:P93)</f>
        <v>0</v>
      </c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" t="s">
        <v>14</v>
      </c>
      <c r="B97" s="17"/>
      <c r="C97" s="171">
        <f>'Kops a'!C32:H32</f>
        <v>0</v>
      </c>
      <c r="D97" s="171"/>
      <c r="E97" s="171"/>
      <c r="F97" s="171"/>
      <c r="G97" s="171"/>
      <c r="H97" s="171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09" t="s">
        <v>15</v>
      </c>
      <c r="D98" s="109"/>
      <c r="E98" s="109"/>
      <c r="F98" s="109"/>
      <c r="G98" s="109"/>
      <c r="H98" s="109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86" t="str">
        <f>'Kops a'!A35</f>
        <v>Tāme sastādīta</v>
      </c>
      <c r="B100" s="87"/>
      <c r="C100" s="87"/>
      <c r="D100" s="8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" t="s">
        <v>37</v>
      </c>
      <c r="B102" s="17"/>
      <c r="C102" s="171">
        <f>'Kops a'!C37:H37</f>
        <v>0</v>
      </c>
      <c r="D102" s="171"/>
      <c r="E102" s="171"/>
      <c r="F102" s="171"/>
      <c r="G102" s="171"/>
      <c r="H102" s="171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09" t="s">
        <v>15</v>
      </c>
      <c r="D103" s="109"/>
      <c r="E103" s="109"/>
      <c r="F103" s="109"/>
      <c r="G103" s="109"/>
      <c r="H103" s="109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86" t="s">
        <v>54</v>
      </c>
      <c r="B105" s="87"/>
      <c r="C105" s="91">
        <f>'Kops a'!C40</f>
        <v>0</v>
      </c>
      <c r="D105" s="5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</sheetData>
  <mergeCells count="22">
    <mergeCell ref="C103:H103"/>
    <mergeCell ref="C4:I4"/>
    <mergeCell ref="F12:K12"/>
    <mergeCell ref="J9:M9"/>
    <mergeCell ref="D8:L8"/>
    <mergeCell ref="A94:K94"/>
    <mergeCell ref="C97:H97"/>
    <mergeCell ref="C98:H98"/>
    <mergeCell ref="C102:H102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93 A14:G93">
    <cfRule type="cellIs" dxfId="15" priority="31" operator="equal">
      <formula>0</formula>
    </cfRule>
  </conditionalFormatting>
  <conditionalFormatting sqref="N9:O9 K14:P93 H14:H93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94:K94">
    <cfRule type="containsText" dxfId="11" priority="25" operator="containsText" text="Tiešās izmaksas kopā, t. sk. darba devēja sociālais nodoklis __.__% ">
      <formula>NOT(ISERROR(SEARCH("Tiešās izmaksas kopā, t. sk. darba devēja sociālais nodoklis __.__% ",A94)))</formula>
    </cfRule>
  </conditionalFormatting>
  <conditionalFormatting sqref="L94:P94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102:H102">
    <cfRule type="cellIs" dxfId="6" priority="8" operator="equal">
      <formula>0</formula>
    </cfRule>
  </conditionalFormatting>
  <conditionalFormatting sqref="C97:H97">
    <cfRule type="cellIs" dxfId="5" priority="7" operator="equal">
      <formula>0</formula>
    </cfRule>
  </conditionalFormatting>
  <conditionalFormatting sqref="C102:H102 C105 C97:H97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E428164-089A-404E-98DC-227888EB2467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9" operator="containsText" id="{879A8C95-2477-46CB-81ED-05AD5C15D29F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2021-03-08T10:24:39Z</dcterms:modified>
</cp:coreProperties>
</file>