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beles 14\"/>
    </mc:Choice>
  </mc:AlternateContent>
  <xr:revisionPtr revIDLastSave="0" documentId="13_ncr:1_{D1064B03-8559-4E3C-8E82-A4402EE92762}" xr6:coauthVersionLast="45" xr6:coauthVersionMax="45" xr10:uidLastSave="{00000000-0000-0000-0000-000000000000}"/>
  <bookViews>
    <workbookView xWindow="-108" yWindow="-108" windowWidth="23256" windowHeight="12576" tabRatio="846" activeTab="11" xr2:uid="{5D9A5C31-EB66-4807-93B2-F9DF804BDB8A}"/>
  </bookViews>
  <sheets>
    <sheet name="Pasūt Kopt a" sheetId="33" r:id="rId1"/>
    <sheet name="Kopt a" sheetId="1" r:id="rId2"/>
    <sheet name="Kops a" sheetId="2" r:id="rId3"/>
    <sheet name="1a" sheetId="3" r:id="rId4"/>
    <sheet name="2a" sheetId="4" r:id="rId5"/>
    <sheet name="3a" sheetId="5" r:id="rId6"/>
    <sheet name="4a" sheetId="6" r:id="rId7"/>
    <sheet name="5a" sheetId="7" r:id="rId8"/>
    <sheet name="6a" sheetId="8" r:id="rId9"/>
    <sheet name="7a" sheetId="9" r:id="rId10"/>
    <sheet name="8a" sheetId="10" r:id="rId11"/>
    <sheet name="9a" sheetId="11" r:id="rId12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H19" i="5" l="1"/>
  <c r="N111" i="11" l="1"/>
  <c r="N104" i="11"/>
  <c r="L104" i="11"/>
  <c r="N103" i="11"/>
  <c r="L103" i="11"/>
  <c r="O102" i="11"/>
  <c r="N102" i="11"/>
  <c r="M102" i="11"/>
  <c r="L102" i="11"/>
  <c r="K102" i="11"/>
  <c r="N101" i="11"/>
  <c r="L101" i="11"/>
  <c r="N100" i="11"/>
  <c r="L100" i="11"/>
  <c r="N99" i="11"/>
  <c r="L99" i="11"/>
  <c r="N98" i="11"/>
  <c r="L98" i="11"/>
  <c r="N97" i="11"/>
  <c r="L97" i="11"/>
  <c r="N96" i="11"/>
  <c r="L96" i="11"/>
  <c r="N95" i="11"/>
  <c r="L95" i="11"/>
  <c r="O94" i="11"/>
  <c r="N94" i="11"/>
  <c r="M94" i="11"/>
  <c r="L94" i="11"/>
  <c r="K94" i="11"/>
  <c r="N93" i="11"/>
  <c r="L93" i="11"/>
  <c r="O92" i="11"/>
  <c r="N92" i="11"/>
  <c r="L92" i="11"/>
  <c r="O91" i="11"/>
  <c r="N91" i="11"/>
  <c r="L91" i="11"/>
  <c r="N90" i="11"/>
  <c r="L90" i="11"/>
  <c r="N89" i="11"/>
  <c r="L89" i="11"/>
  <c r="N88" i="11"/>
  <c r="L88" i="11"/>
  <c r="N87" i="11"/>
  <c r="L87" i="11"/>
  <c r="N86" i="11"/>
  <c r="L86" i="11"/>
  <c r="N85" i="11"/>
  <c r="L85" i="11"/>
  <c r="O84" i="11"/>
  <c r="N84" i="11"/>
  <c r="M84" i="11"/>
  <c r="L84" i="11"/>
  <c r="K84" i="11"/>
  <c r="O83" i="11"/>
  <c r="N83" i="11"/>
  <c r="M83" i="11"/>
  <c r="L83" i="11"/>
  <c r="K83" i="11"/>
  <c r="N82" i="11"/>
  <c r="L82" i="11"/>
  <c r="N81" i="11"/>
  <c r="L81" i="11"/>
  <c r="N80" i="11"/>
  <c r="L80" i="11"/>
  <c r="N79" i="11"/>
  <c r="L79" i="11"/>
  <c r="N78" i="11"/>
  <c r="L78" i="11"/>
  <c r="N77" i="11"/>
  <c r="L77" i="11"/>
  <c r="N76" i="11"/>
  <c r="L76" i="11"/>
  <c r="N75" i="11"/>
  <c r="L75" i="11"/>
  <c r="N74" i="11"/>
  <c r="L74" i="11"/>
  <c r="N73" i="11"/>
  <c r="L73" i="11"/>
  <c r="N72" i="11"/>
  <c r="L72" i="11"/>
  <c r="O71" i="11"/>
  <c r="N71" i="11"/>
  <c r="M71" i="11"/>
  <c r="L71" i="11"/>
  <c r="K71" i="11"/>
  <c r="N69" i="11"/>
  <c r="L69" i="11"/>
  <c r="N68" i="11"/>
  <c r="L68" i="11"/>
  <c r="N67" i="11"/>
  <c r="L67" i="11"/>
  <c r="N66" i="11"/>
  <c r="L66" i="11"/>
  <c r="N65" i="11"/>
  <c r="L65" i="11"/>
  <c r="N112" i="11"/>
  <c r="H112" i="11"/>
  <c r="O112" i="11" s="1"/>
  <c r="L111" i="11"/>
  <c r="N110" i="11"/>
  <c r="L110" i="11"/>
  <c r="N109" i="11"/>
  <c r="H109" i="11"/>
  <c r="N108" i="11"/>
  <c r="L108" i="11"/>
  <c r="N107" i="11"/>
  <c r="H107" i="11"/>
  <c r="N106" i="11"/>
  <c r="L106" i="11"/>
  <c r="N105" i="11"/>
  <c r="L105" i="11"/>
  <c r="H104" i="11"/>
  <c r="O104" i="11" s="1"/>
  <c r="H103" i="11"/>
  <c r="O103" i="11" s="1"/>
  <c r="H101" i="11"/>
  <c r="O101" i="11" s="1"/>
  <c r="H100" i="11"/>
  <c r="O100" i="11" s="1"/>
  <c r="H99" i="11"/>
  <c r="O99" i="11" s="1"/>
  <c r="H98" i="11"/>
  <c r="O98" i="11" s="1"/>
  <c r="H97" i="11"/>
  <c r="O97" i="11" s="1"/>
  <c r="H96" i="11"/>
  <c r="O96" i="11" s="1"/>
  <c r="H95" i="11"/>
  <c r="O95" i="11" s="1"/>
  <c r="H93" i="11"/>
  <c r="O93" i="11" s="1"/>
  <c r="H92" i="11"/>
  <c r="K92" i="11" s="1"/>
  <c r="H91" i="11"/>
  <c r="M91" i="11" s="1"/>
  <c r="H90" i="11"/>
  <c r="O90" i="11" s="1"/>
  <c r="H89" i="11"/>
  <c r="O89" i="11" s="1"/>
  <c r="H88" i="11"/>
  <c r="O88" i="11" s="1"/>
  <c r="H87" i="11"/>
  <c r="O87" i="11" s="1"/>
  <c r="H86" i="11"/>
  <c r="O86" i="11" s="1"/>
  <c r="H85" i="11"/>
  <c r="O85" i="11" s="1"/>
  <c r="H82" i="11"/>
  <c r="O82" i="11" s="1"/>
  <c r="H81" i="11"/>
  <c r="O81" i="11" s="1"/>
  <c r="H80" i="11"/>
  <c r="O80" i="11" s="1"/>
  <c r="H79" i="11"/>
  <c r="O79" i="11" s="1"/>
  <c r="H78" i="11"/>
  <c r="O78" i="11" s="1"/>
  <c r="H77" i="11"/>
  <c r="O77" i="11" s="1"/>
  <c r="H76" i="11"/>
  <c r="O76" i="11" s="1"/>
  <c r="H75" i="11"/>
  <c r="O75" i="11" s="1"/>
  <c r="H74" i="11"/>
  <c r="O74" i="11" s="1"/>
  <c r="H73" i="11"/>
  <c r="O73" i="11" s="1"/>
  <c r="H72" i="11"/>
  <c r="O72" i="11" s="1"/>
  <c r="N70" i="11"/>
  <c r="L70" i="11"/>
  <c r="H69" i="11"/>
  <c r="O69" i="11" s="1"/>
  <c r="H68" i="11"/>
  <c r="O68" i="11" s="1"/>
  <c r="H67" i="11"/>
  <c r="O67" i="11" s="1"/>
  <c r="H66" i="11"/>
  <c r="O66" i="11" s="1"/>
  <c r="H65" i="11"/>
  <c r="O65" i="11" s="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7" i="11"/>
  <c r="H46" i="11"/>
  <c r="H45" i="11"/>
  <c r="H44" i="11"/>
  <c r="H43" i="11"/>
  <c r="H42" i="11"/>
  <c r="H41" i="11"/>
  <c r="H40" i="11"/>
  <c r="H39" i="11"/>
  <c r="H38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7" i="11"/>
  <c r="J17" i="11" s="1"/>
  <c r="H16" i="11"/>
  <c r="J16" i="11" s="1"/>
  <c r="H15" i="11"/>
  <c r="J15" i="11" s="1"/>
  <c r="H58" i="10"/>
  <c r="H57" i="10"/>
  <c r="H56" i="10"/>
  <c r="H54" i="10"/>
  <c r="H53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5" i="10"/>
  <c r="H24" i="10"/>
  <c r="H23" i="10"/>
  <c r="H22" i="10"/>
  <c r="H21" i="10"/>
  <c r="H20" i="10"/>
  <c r="H19" i="10"/>
  <c r="H18" i="10"/>
  <c r="H17" i="10"/>
  <c r="H15" i="10"/>
  <c r="J15" i="10" s="1"/>
  <c r="H34" i="9"/>
  <c r="H31" i="9"/>
  <c r="H27" i="9"/>
  <c r="H23" i="9"/>
  <c r="E23" i="9"/>
  <c r="E27" i="9" s="1"/>
  <c r="H20" i="9"/>
  <c r="E20" i="9"/>
  <c r="E21" i="9" s="1"/>
  <c r="H19" i="9"/>
  <c r="H18" i="9"/>
  <c r="H16" i="9"/>
  <c r="J16" i="9" s="1"/>
  <c r="H15" i="9"/>
  <c r="J15" i="9" s="1"/>
  <c r="H22" i="8"/>
  <c r="H18" i="8"/>
  <c r="J18" i="8" s="1"/>
  <c r="E18" i="8"/>
  <c r="E22" i="8" s="1"/>
  <c r="H16" i="8"/>
  <c r="J16" i="8" s="1"/>
  <c r="E16" i="8"/>
  <c r="H15" i="8"/>
  <c r="J15" i="8" s="1"/>
  <c r="H26" i="7"/>
  <c r="H25" i="7"/>
  <c r="H24" i="7"/>
  <c r="E23" i="7"/>
  <c r="E22" i="7"/>
  <c r="E20" i="7"/>
  <c r="E19" i="7"/>
  <c r="H18" i="7"/>
  <c r="H16" i="7"/>
  <c r="H15" i="7"/>
  <c r="H70" i="6"/>
  <c r="H69" i="6"/>
  <c r="E67" i="6"/>
  <c r="H66" i="6"/>
  <c r="H61" i="6"/>
  <c r="E60" i="6"/>
  <c r="H55" i="6"/>
  <c r="E53" i="6"/>
  <c r="E52" i="6"/>
  <c r="E50" i="6"/>
  <c r="E49" i="6"/>
  <c r="E48" i="6"/>
  <c r="H47" i="6"/>
  <c r="E45" i="6"/>
  <c r="H44" i="6"/>
  <c r="H39" i="6"/>
  <c r="E39" i="6"/>
  <c r="E37" i="6"/>
  <c r="E36" i="6"/>
  <c r="E34" i="6"/>
  <c r="E32" i="6"/>
  <c r="E33" i="6" s="1"/>
  <c r="H31" i="6"/>
  <c r="E29" i="6"/>
  <c r="H28" i="6"/>
  <c r="H22" i="6"/>
  <c r="E22" i="6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E67" i="5"/>
  <c r="H90" i="5"/>
  <c r="E88" i="5"/>
  <c r="E87" i="5"/>
  <c r="H86" i="5"/>
  <c r="E85" i="5"/>
  <c r="H84" i="5"/>
  <c r="E83" i="5"/>
  <c r="H82" i="5"/>
  <c r="H80" i="5"/>
  <c r="E81" i="5"/>
  <c r="H78" i="5"/>
  <c r="E79" i="5"/>
  <c r="H74" i="5"/>
  <c r="E74" i="5"/>
  <c r="E72" i="5"/>
  <c r="H71" i="5"/>
  <c r="H65" i="5"/>
  <c r="E65" i="5"/>
  <c r="E63" i="5"/>
  <c r="E62" i="5"/>
  <c r="H61" i="5"/>
  <c r="H57" i="5"/>
  <c r="E57" i="5"/>
  <c r="H54" i="5"/>
  <c r="E51" i="5"/>
  <c r="H48" i="5"/>
  <c r="E48" i="5"/>
  <c r="E49" i="5" s="1"/>
  <c r="E46" i="5"/>
  <c r="E45" i="5"/>
  <c r="H44" i="5"/>
  <c r="E42" i="5"/>
  <c r="H41" i="5"/>
  <c r="H37" i="5"/>
  <c r="H34" i="5"/>
  <c r="E37" i="5"/>
  <c r="E33" i="5"/>
  <c r="H29" i="5"/>
  <c r="H25" i="5"/>
  <c r="H24" i="5"/>
  <c r="E25" i="5"/>
  <c r="H22" i="5"/>
  <c r="H21" i="5"/>
  <c r="H20" i="5"/>
  <c r="E21" i="5"/>
  <c r="H18" i="5"/>
  <c r="E19" i="5"/>
  <c r="H17" i="5"/>
  <c r="H16" i="5"/>
  <c r="H15" i="5"/>
  <c r="E38" i="4"/>
  <c r="H37" i="4"/>
  <c r="E35" i="4"/>
  <c r="H34" i="4"/>
  <c r="E32" i="4"/>
  <c r="E31" i="4"/>
  <c r="H30" i="4"/>
  <c r="H27" i="4"/>
  <c r="H24" i="4"/>
  <c r="H19" i="4"/>
  <c r="E19" i="4"/>
  <c r="E24" i="4" s="1"/>
  <c r="H18" i="4"/>
  <c r="H16" i="4"/>
  <c r="H15" i="4"/>
  <c r="N70" i="3"/>
  <c r="L70" i="3"/>
  <c r="H70" i="3"/>
  <c r="N69" i="3"/>
  <c r="L69" i="3"/>
  <c r="H69" i="3"/>
  <c r="O68" i="3"/>
  <c r="N68" i="3"/>
  <c r="M68" i="3"/>
  <c r="L68" i="3"/>
  <c r="K68" i="3"/>
  <c r="O67" i="3"/>
  <c r="M67" i="3"/>
  <c r="L67" i="3"/>
  <c r="N67" i="3"/>
  <c r="E66" i="3"/>
  <c r="N66" i="3" s="1"/>
  <c r="N65" i="3"/>
  <c r="L65" i="3"/>
  <c r="H65" i="3"/>
  <c r="K64" i="3"/>
  <c r="E64" i="3"/>
  <c r="N64" i="3" s="1"/>
  <c r="N63" i="3"/>
  <c r="L63" i="3"/>
  <c r="H63" i="3"/>
  <c r="M62" i="3"/>
  <c r="L62" i="3"/>
  <c r="O62" i="3"/>
  <c r="N62" i="3"/>
  <c r="O61" i="3"/>
  <c r="E61" i="3"/>
  <c r="N61" i="3" s="1"/>
  <c r="N60" i="3"/>
  <c r="L60" i="3"/>
  <c r="H60" i="3"/>
  <c r="M59" i="3"/>
  <c r="L59" i="3"/>
  <c r="O59" i="3"/>
  <c r="K58" i="3"/>
  <c r="K57" i="3"/>
  <c r="H56" i="3"/>
  <c r="E56" i="3"/>
  <c r="N56" i="3" s="1"/>
  <c r="M55" i="3"/>
  <c r="L55" i="3"/>
  <c r="O55" i="3"/>
  <c r="E54" i="3"/>
  <c r="M54" i="3" s="1"/>
  <c r="E53" i="3"/>
  <c r="M53" i="3" s="1"/>
  <c r="N52" i="3"/>
  <c r="L52" i="3"/>
  <c r="H52" i="3"/>
  <c r="O52" i="3" s="1"/>
  <c r="O51" i="3"/>
  <c r="N51" i="3"/>
  <c r="M51" i="3"/>
  <c r="L51" i="3"/>
  <c r="K51" i="3"/>
  <c r="M50" i="3"/>
  <c r="L50" i="3"/>
  <c r="N50" i="3"/>
  <c r="E49" i="3"/>
  <c r="M49" i="3" s="1"/>
  <c r="N48" i="3"/>
  <c r="L48" i="3"/>
  <c r="H48" i="3"/>
  <c r="M48" i="3" s="1"/>
  <c r="M47" i="3"/>
  <c r="L47" i="3"/>
  <c r="O47" i="3"/>
  <c r="N47" i="3"/>
  <c r="E46" i="3"/>
  <c r="M46" i="3" s="1"/>
  <c r="N45" i="3"/>
  <c r="L45" i="3"/>
  <c r="H45" i="3"/>
  <c r="M45" i="3" s="1"/>
  <c r="N44" i="3"/>
  <c r="E44" i="3"/>
  <c r="M44" i="3" s="1"/>
  <c r="N43" i="3"/>
  <c r="E43" i="3"/>
  <c r="M43" i="3" s="1"/>
  <c r="N42" i="3"/>
  <c r="L42" i="3"/>
  <c r="H42" i="3"/>
  <c r="M42" i="3" s="1"/>
  <c r="M41" i="3"/>
  <c r="L41" i="3"/>
  <c r="O41" i="3"/>
  <c r="E40" i="3"/>
  <c r="N39" i="3"/>
  <c r="M39" i="3"/>
  <c r="L39" i="3"/>
  <c r="N38" i="3"/>
  <c r="L38" i="3"/>
  <c r="H38" i="3"/>
  <c r="M38" i="3" s="1"/>
  <c r="M37" i="3"/>
  <c r="L37" i="3"/>
  <c r="O37" i="3"/>
  <c r="M36" i="3"/>
  <c r="L36" i="3"/>
  <c r="O36" i="3"/>
  <c r="M35" i="3"/>
  <c r="K35" i="3"/>
  <c r="E35" i="3"/>
  <c r="N34" i="3"/>
  <c r="L34" i="3"/>
  <c r="H34" i="3"/>
  <c r="M34" i="3" s="1"/>
  <c r="M33" i="3"/>
  <c r="L33" i="3"/>
  <c r="O33" i="3"/>
  <c r="K32" i="3"/>
  <c r="E32" i="3"/>
  <c r="N31" i="3"/>
  <c r="L31" i="3"/>
  <c r="H31" i="3"/>
  <c r="M30" i="3"/>
  <c r="L30" i="3"/>
  <c r="O30" i="3"/>
  <c r="K29" i="3"/>
  <c r="E29" i="3"/>
  <c r="M29" i="3" s="1"/>
  <c r="N28" i="3"/>
  <c r="L28" i="3"/>
  <c r="H28" i="3"/>
  <c r="M28" i="3" s="1"/>
  <c r="M27" i="3"/>
  <c r="L27" i="3"/>
  <c r="O27" i="3"/>
  <c r="K26" i="3"/>
  <c r="E26" i="3"/>
  <c r="M26" i="3" s="1"/>
  <c r="N25" i="3"/>
  <c r="L25" i="3"/>
  <c r="H25" i="3"/>
  <c r="M25" i="3" s="1"/>
  <c r="M24" i="3"/>
  <c r="L24" i="3"/>
  <c r="O24" i="3"/>
  <c r="M23" i="3"/>
  <c r="K23" i="3"/>
  <c r="E23" i="3"/>
  <c r="N22" i="3"/>
  <c r="M22" i="3"/>
  <c r="L22" i="3"/>
  <c r="H22" i="3"/>
  <c r="O21" i="3"/>
  <c r="N21" i="3"/>
  <c r="M21" i="3"/>
  <c r="L21" i="3"/>
  <c r="K21" i="3"/>
  <c r="O20" i="3"/>
  <c r="N20" i="3"/>
  <c r="L20" i="3"/>
  <c r="H20" i="3"/>
  <c r="M20" i="3" s="1"/>
  <c r="N19" i="3"/>
  <c r="L19" i="3"/>
  <c r="H19" i="3"/>
  <c r="M19" i="3" s="1"/>
  <c r="N18" i="3"/>
  <c r="L18" i="3"/>
  <c r="H18" i="3"/>
  <c r="M18" i="3" s="1"/>
  <c r="N17" i="3"/>
  <c r="L17" i="3"/>
  <c r="H17" i="3"/>
  <c r="M17" i="3" s="1"/>
  <c r="N16" i="3"/>
  <c r="L16" i="3"/>
  <c r="H16" i="3"/>
  <c r="M16" i="3" s="1"/>
  <c r="N15" i="3"/>
  <c r="L15" i="3"/>
  <c r="H15" i="3"/>
  <c r="M15" i="3" s="1"/>
  <c r="O14" i="3"/>
  <c r="N14" i="3"/>
  <c r="M14" i="3"/>
  <c r="L14" i="3"/>
  <c r="K14" i="3"/>
  <c r="O42" i="3" l="1"/>
  <c r="K41" i="3"/>
  <c r="O45" i="3"/>
  <c r="O54" i="3"/>
  <c r="P21" i="3"/>
  <c r="N46" i="3"/>
  <c r="O53" i="3"/>
  <c r="N54" i="3"/>
  <c r="P54" i="3" s="1"/>
  <c r="P14" i="3"/>
  <c r="P51" i="3"/>
  <c r="N53" i="3"/>
  <c r="O66" i="3"/>
  <c r="H110" i="11"/>
  <c r="O110" i="11" s="1"/>
  <c r="H106" i="11"/>
  <c r="O106" i="11" s="1"/>
  <c r="P71" i="11"/>
  <c r="P83" i="11"/>
  <c r="K85" i="11"/>
  <c r="M89" i="11"/>
  <c r="P89" i="11" s="1"/>
  <c r="K93" i="11"/>
  <c r="K98" i="11"/>
  <c r="K101" i="11"/>
  <c r="K104" i="11"/>
  <c r="K74" i="11"/>
  <c r="M65" i="11"/>
  <c r="P65" i="11" s="1"/>
  <c r="K69" i="11"/>
  <c r="M86" i="11"/>
  <c r="P91" i="11"/>
  <c r="H108" i="11"/>
  <c r="M78" i="11"/>
  <c r="P78" i="11" s="1"/>
  <c r="K82" i="11"/>
  <c r="K90" i="11"/>
  <c r="P94" i="11"/>
  <c r="M97" i="11"/>
  <c r="P97" i="11" s="1"/>
  <c r="M103" i="11"/>
  <c r="P103" i="11" s="1"/>
  <c r="O107" i="11"/>
  <c r="M107" i="11"/>
  <c r="O109" i="11"/>
  <c r="M109" i="11"/>
  <c r="M73" i="11"/>
  <c r="P73" i="11" s="1"/>
  <c r="L109" i="11"/>
  <c r="K112" i="11"/>
  <c r="H70" i="11"/>
  <c r="H105" i="11"/>
  <c r="K67" i="11"/>
  <c r="M68" i="11"/>
  <c r="P68" i="11" s="1"/>
  <c r="K72" i="11"/>
  <c r="K75" i="11"/>
  <c r="M76" i="11"/>
  <c r="P76" i="11" s="1"/>
  <c r="M79" i="11"/>
  <c r="P79" i="11" s="1"/>
  <c r="K80" i="11"/>
  <c r="P84" i="11"/>
  <c r="M87" i="11"/>
  <c r="P87" i="11" s="1"/>
  <c r="K88" i="11"/>
  <c r="K91" i="11"/>
  <c r="M92" i="11"/>
  <c r="P92" i="11" s="1"/>
  <c r="M95" i="11"/>
  <c r="P95" i="11" s="1"/>
  <c r="K96" i="11"/>
  <c r="K99" i="11"/>
  <c r="M100" i="11"/>
  <c r="P100" i="11" s="1"/>
  <c r="L107" i="11"/>
  <c r="K110" i="11"/>
  <c r="L112" i="11"/>
  <c r="K66" i="11"/>
  <c r="K77" i="11"/>
  <c r="P86" i="11"/>
  <c r="K65" i="11"/>
  <c r="M66" i="11"/>
  <c r="P66" i="11" s="1"/>
  <c r="M69" i="11"/>
  <c r="P69" i="11" s="1"/>
  <c r="K73" i="11"/>
  <c r="M74" i="11"/>
  <c r="P74" i="11" s="1"/>
  <c r="M77" i="11"/>
  <c r="P77" i="11" s="1"/>
  <c r="K78" i="11"/>
  <c r="K81" i="11"/>
  <c r="M82" i="11"/>
  <c r="P82" i="11" s="1"/>
  <c r="M85" i="11"/>
  <c r="P85" i="11" s="1"/>
  <c r="K86" i="11"/>
  <c r="K89" i="11"/>
  <c r="M90" i="11"/>
  <c r="P90" i="11" s="1"/>
  <c r="M93" i="11"/>
  <c r="P93" i="11" s="1"/>
  <c r="K97" i="11"/>
  <c r="M98" i="11"/>
  <c r="P98" i="11" s="1"/>
  <c r="M101" i="11"/>
  <c r="P101" i="11" s="1"/>
  <c r="K103" i="11"/>
  <c r="M104" i="11"/>
  <c r="P104" i="11" s="1"/>
  <c r="M112" i="11"/>
  <c r="P112" i="11" s="1"/>
  <c r="M81" i="11"/>
  <c r="P81" i="11" s="1"/>
  <c r="H111" i="11"/>
  <c r="M67" i="11"/>
  <c r="P67" i="11" s="1"/>
  <c r="K68" i="11"/>
  <c r="M72" i="11"/>
  <c r="P72" i="11" s="1"/>
  <c r="M75" i="11"/>
  <c r="P75" i="11" s="1"/>
  <c r="K76" i="11"/>
  <c r="K79" i="11"/>
  <c r="M80" i="11"/>
  <c r="P80" i="11" s="1"/>
  <c r="K87" i="11"/>
  <c r="M88" i="11"/>
  <c r="P88" i="11" s="1"/>
  <c r="K95" i="11"/>
  <c r="M96" i="11"/>
  <c r="P96" i="11" s="1"/>
  <c r="M99" i="11"/>
  <c r="P99" i="11" s="1"/>
  <c r="K100" i="11"/>
  <c r="P102" i="11"/>
  <c r="E24" i="9"/>
  <c r="E25" i="9"/>
  <c r="E28" i="9"/>
  <c r="E29" i="9"/>
  <c r="E31" i="9"/>
  <c r="E32" i="9" s="1"/>
  <c r="E23" i="8"/>
  <c r="E24" i="8"/>
  <c r="E19" i="8"/>
  <c r="E20" i="8"/>
  <c r="E58" i="5"/>
  <c r="E75" i="5"/>
  <c r="E38" i="5"/>
  <c r="E54" i="5"/>
  <c r="E27" i="5"/>
  <c r="E29" i="5"/>
  <c r="E50" i="5"/>
  <c r="E66" i="5"/>
  <c r="E68" i="5"/>
  <c r="E70" i="5"/>
  <c r="E53" i="5"/>
  <c r="E26" i="5"/>
  <c r="E35" i="5"/>
  <c r="E27" i="4"/>
  <c r="E25" i="4"/>
  <c r="E21" i="4"/>
  <c r="E23" i="4"/>
  <c r="E20" i="4"/>
  <c r="O15" i="3"/>
  <c r="O16" i="3"/>
  <c r="P16" i="3" s="1"/>
  <c r="O17" i="3"/>
  <c r="P17" i="3" s="1"/>
  <c r="O18" i="3"/>
  <c r="O19" i="3"/>
  <c r="K20" i="3"/>
  <c r="L43" i="3"/>
  <c r="L44" i="3"/>
  <c r="L46" i="3"/>
  <c r="K48" i="3"/>
  <c r="L53" i="3"/>
  <c r="L54" i="3"/>
  <c r="K61" i="3"/>
  <c r="K62" i="3"/>
  <c r="K66" i="3"/>
  <c r="K67" i="3"/>
  <c r="L40" i="3"/>
  <c r="L49" i="3"/>
  <c r="E57" i="3"/>
  <c r="N57" i="3" s="1"/>
  <c r="E58" i="3"/>
  <c r="N58" i="3" s="1"/>
  <c r="N40" i="3"/>
  <c r="N49" i="3"/>
  <c r="K52" i="3"/>
  <c r="K55" i="3"/>
  <c r="N55" i="3"/>
  <c r="P55" i="3" s="1"/>
  <c r="O64" i="3"/>
  <c r="P68" i="3"/>
  <c r="O31" i="3"/>
  <c r="O43" i="3"/>
  <c r="P43" i="3" s="1"/>
  <c r="K43" i="3"/>
  <c r="O44" i="3"/>
  <c r="P44" i="3" s="1"/>
  <c r="K44" i="3"/>
  <c r="O46" i="3"/>
  <c r="P46" i="3" s="1"/>
  <c r="K46" i="3"/>
  <c r="O60" i="3"/>
  <c r="K60" i="3"/>
  <c r="O65" i="3"/>
  <c r="K65" i="3"/>
  <c r="P20" i="3"/>
  <c r="O22" i="3"/>
  <c r="P22" i="3" s="1"/>
  <c r="L23" i="3"/>
  <c r="O23" i="3"/>
  <c r="N23" i="3"/>
  <c r="K24" i="3"/>
  <c r="N24" i="3"/>
  <c r="P24" i="3" s="1"/>
  <c r="O34" i="3"/>
  <c r="P34" i="3" s="1"/>
  <c r="L35" i="3"/>
  <c r="O35" i="3"/>
  <c r="N35" i="3"/>
  <c r="K36" i="3"/>
  <c r="N36" i="3"/>
  <c r="O49" i="3"/>
  <c r="K49" i="3"/>
  <c r="O50" i="3"/>
  <c r="P50" i="3" s="1"/>
  <c r="K50" i="3"/>
  <c r="O56" i="3"/>
  <c r="K56" i="3"/>
  <c r="O63" i="3"/>
  <c r="K63" i="3"/>
  <c r="L32" i="3"/>
  <c r="O32" i="3"/>
  <c r="N32" i="3"/>
  <c r="K33" i="3"/>
  <c r="N33" i="3"/>
  <c r="P33" i="3" s="1"/>
  <c r="P36" i="3"/>
  <c r="O40" i="3"/>
  <c r="K40" i="3"/>
  <c r="P49" i="3"/>
  <c r="P15" i="3"/>
  <c r="P18" i="3"/>
  <c r="P19" i="3"/>
  <c r="O25" i="3"/>
  <c r="P25" i="3" s="1"/>
  <c r="L26" i="3"/>
  <c r="O26" i="3"/>
  <c r="N26" i="3"/>
  <c r="K27" i="3"/>
  <c r="N27" i="3"/>
  <c r="P27" i="3" s="1"/>
  <c r="M31" i="3"/>
  <c r="K37" i="3"/>
  <c r="N37" i="3"/>
  <c r="P37" i="3" s="1"/>
  <c r="N41" i="3"/>
  <c r="P41" i="3" s="1"/>
  <c r="O28" i="3"/>
  <c r="P28" i="3" s="1"/>
  <c r="L29" i="3"/>
  <c r="O29" i="3"/>
  <c r="N29" i="3"/>
  <c r="K30" i="3"/>
  <c r="N30" i="3"/>
  <c r="P30" i="3" s="1"/>
  <c r="M32" i="3"/>
  <c r="O38" i="3"/>
  <c r="P38" i="3" s="1"/>
  <c r="O39" i="3"/>
  <c r="P39" i="3" s="1"/>
  <c r="K39" i="3"/>
  <c r="P42" i="3"/>
  <c r="P45" i="3"/>
  <c r="K47" i="3"/>
  <c r="P47" i="3"/>
  <c r="P53" i="3"/>
  <c r="P62" i="3"/>
  <c r="P67" i="3"/>
  <c r="M69" i="3"/>
  <c r="M70" i="3"/>
  <c r="K15" i="3"/>
  <c r="K17" i="3"/>
  <c r="K18" i="3"/>
  <c r="K19" i="3"/>
  <c r="K42" i="3"/>
  <c r="K45" i="3"/>
  <c r="M52" i="3"/>
  <c r="P52" i="3" s="1"/>
  <c r="L56" i="3"/>
  <c r="L58" i="3"/>
  <c r="L61" i="3"/>
  <c r="L64" i="3"/>
  <c r="L66" i="3"/>
  <c r="O69" i="3"/>
  <c r="O70" i="3"/>
  <c r="M56" i="3"/>
  <c r="M58" i="3"/>
  <c r="M60" i="3"/>
  <c r="P60" i="3" s="1"/>
  <c r="M61" i="3"/>
  <c r="P61" i="3" s="1"/>
  <c r="M63" i="3"/>
  <c r="M64" i="3"/>
  <c r="P64" i="3" s="1"/>
  <c r="M65" i="3"/>
  <c r="M66" i="3"/>
  <c r="M40" i="3"/>
  <c r="K53" i="3"/>
  <c r="K54" i="3"/>
  <c r="C102" i="5"/>
  <c r="C99" i="5"/>
  <c r="C94" i="5"/>
  <c r="C82" i="6"/>
  <c r="C79" i="6"/>
  <c r="C74" i="6"/>
  <c r="C38" i="7"/>
  <c r="C35" i="7"/>
  <c r="C30" i="7"/>
  <c r="C37" i="8"/>
  <c r="C34" i="8"/>
  <c r="C29" i="8"/>
  <c r="C46" i="9"/>
  <c r="C43" i="9"/>
  <c r="C38" i="9"/>
  <c r="C71" i="10"/>
  <c r="C68" i="10"/>
  <c r="C63" i="10"/>
  <c r="C124" i="11"/>
  <c r="C121" i="11"/>
  <c r="C116" i="11"/>
  <c r="C51" i="4"/>
  <c r="C48" i="4"/>
  <c r="C43" i="4"/>
  <c r="C82" i="3"/>
  <c r="C79" i="3"/>
  <c r="C74" i="3"/>
  <c r="A36" i="2"/>
  <c r="A97" i="5" s="1"/>
  <c r="P10" i="5" s="1"/>
  <c r="P66" i="3" l="1"/>
  <c r="P65" i="3"/>
  <c r="P56" i="3"/>
  <c r="P32" i="3"/>
  <c r="K22" i="3"/>
  <c r="P31" i="3"/>
  <c r="K31" i="3"/>
  <c r="P26" i="3"/>
  <c r="P35" i="3"/>
  <c r="O48" i="3"/>
  <c r="P48" i="3" s="1"/>
  <c r="P23" i="3"/>
  <c r="M110" i="11"/>
  <c r="P110" i="11" s="1"/>
  <c r="K106" i="11"/>
  <c r="M106" i="11"/>
  <c r="P106" i="11" s="1"/>
  <c r="M108" i="11"/>
  <c r="K107" i="11"/>
  <c r="O70" i="11"/>
  <c r="M70" i="11"/>
  <c r="O111" i="11"/>
  <c r="M111" i="11"/>
  <c r="P109" i="11"/>
  <c r="P107" i="11"/>
  <c r="O105" i="11"/>
  <c r="M105" i="11"/>
  <c r="K109" i="11"/>
  <c r="E55" i="5"/>
  <c r="E31" i="5"/>
  <c r="E30" i="5"/>
  <c r="E28" i="4"/>
  <c r="P40" i="3"/>
  <c r="P63" i="3"/>
  <c r="M57" i="3"/>
  <c r="L57" i="3"/>
  <c r="K16" i="3"/>
  <c r="N59" i="3"/>
  <c r="P59" i="3" s="1"/>
  <c r="K59" i="3"/>
  <c r="P29" i="3"/>
  <c r="O58" i="3"/>
  <c r="P58" i="3" s="1"/>
  <c r="O57" i="3"/>
  <c r="P70" i="3"/>
  <c r="K38" i="3"/>
  <c r="K69" i="3"/>
  <c r="K34" i="3"/>
  <c r="P69" i="3"/>
  <c r="K28" i="3"/>
  <c r="K25" i="3"/>
  <c r="K70" i="3"/>
  <c r="A77" i="3"/>
  <c r="P10" i="3" s="1"/>
  <c r="A66" i="10"/>
  <c r="P10" i="10" s="1"/>
  <c r="A32" i="8"/>
  <c r="P10" i="8" s="1"/>
  <c r="A77" i="6"/>
  <c r="P10" i="6" s="1"/>
  <c r="A46" i="4"/>
  <c r="P10" i="4" s="1"/>
  <c r="A119" i="11"/>
  <c r="P10" i="11" s="1"/>
  <c r="A41" i="9"/>
  <c r="P10" i="9" s="1"/>
  <c r="A33" i="7"/>
  <c r="P10" i="7" s="1"/>
  <c r="D9" i="2"/>
  <c r="D8" i="2"/>
  <c r="D7" i="2"/>
  <c r="D6" i="2"/>
  <c r="P105" i="11" l="1"/>
  <c r="P70" i="11"/>
  <c r="K105" i="11"/>
  <c r="K70" i="11"/>
  <c r="O108" i="11"/>
  <c r="P108" i="11" s="1"/>
  <c r="K108" i="11"/>
  <c r="K111" i="11"/>
  <c r="P111" i="11"/>
  <c r="P57" i="3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L48" i="6"/>
  <c r="L52" i="6"/>
  <c r="N15" i="4"/>
  <c r="N17" i="4"/>
  <c r="N19" i="4"/>
  <c r="N20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15" i="5"/>
  <c r="N16" i="5"/>
  <c r="N17" i="5"/>
  <c r="N19" i="5"/>
  <c r="N20" i="5"/>
  <c r="N21" i="5"/>
  <c r="N23" i="5"/>
  <c r="N25" i="5"/>
  <c r="N26" i="5"/>
  <c r="N27" i="5"/>
  <c r="N29" i="5"/>
  <c r="N30" i="5"/>
  <c r="N31" i="5"/>
  <c r="N33" i="5"/>
  <c r="N34" i="5"/>
  <c r="N35" i="5"/>
  <c r="N37" i="5"/>
  <c r="N38" i="5"/>
  <c r="N39" i="5"/>
  <c r="N40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1" i="5"/>
  <c r="N62" i="5"/>
  <c r="N63" i="5"/>
  <c r="N65" i="5"/>
  <c r="N66" i="5"/>
  <c r="N67" i="5"/>
  <c r="N69" i="5"/>
  <c r="N70" i="5"/>
  <c r="N71" i="5"/>
  <c r="N73" i="5"/>
  <c r="N74" i="5"/>
  <c r="N75" i="5"/>
  <c r="N77" i="5"/>
  <c r="N79" i="5"/>
  <c r="N80" i="5"/>
  <c r="N81" i="5"/>
  <c r="N83" i="5"/>
  <c r="N84" i="5"/>
  <c r="N85" i="5"/>
  <c r="N87" i="5"/>
  <c r="N88" i="5"/>
  <c r="N89" i="5"/>
  <c r="N90" i="5"/>
  <c r="N14" i="4"/>
  <c r="C23" i="2"/>
  <c r="C22" i="2"/>
  <c r="C21" i="2"/>
  <c r="C20" i="2"/>
  <c r="C19" i="2"/>
  <c r="C18" i="2"/>
  <c r="C17" i="2"/>
  <c r="C16" i="2"/>
  <c r="C15" i="2"/>
  <c r="L90" i="5"/>
  <c r="L89" i="5"/>
  <c r="L88" i="5"/>
  <c r="O88" i="5"/>
  <c r="L87" i="5"/>
  <c r="N86" i="5"/>
  <c r="L86" i="5"/>
  <c r="L85" i="5"/>
  <c r="L84" i="5"/>
  <c r="O84" i="5"/>
  <c r="L83" i="5"/>
  <c r="N82" i="5"/>
  <c r="L82" i="5"/>
  <c r="M82" i="5"/>
  <c r="L81" i="5"/>
  <c r="L80" i="5"/>
  <c r="O80" i="5"/>
  <c r="L79" i="5"/>
  <c r="N78" i="5"/>
  <c r="L78" i="5"/>
  <c r="M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N60" i="5"/>
  <c r="L60" i="5"/>
  <c r="M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N42" i="5"/>
  <c r="L42" i="5"/>
  <c r="L41" i="5"/>
  <c r="L40" i="5"/>
  <c r="O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L26" i="5"/>
  <c r="O26" i="5"/>
  <c r="L25" i="5"/>
  <c r="N24" i="5"/>
  <c r="L24" i="5"/>
  <c r="M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L20" i="4"/>
  <c r="M20" i="4"/>
  <c r="L19" i="4"/>
  <c r="N18" i="4"/>
  <c r="L18" i="4"/>
  <c r="L17" i="4"/>
  <c r="N16" i="4"/>
  <c r="L16" i="4"/>
  <c r="L15" i="4"/>
  <c r="L14" i="4"/>
  <c r="O14" i="4"/>
  <c r="L39" i="11" l="1"/>
  <c r="L31" i="11"/>
  <c r="L57" i="10"/>
  <c r="L53" i="10"/>
  <c r="L49" i="10"/>
  <c r="L45" i="10"/>
  <c r="L41" i="10"/>
  <c r="L37" i="10"/>
  <c r="L33" i="10"/>
  <c r="L29" i="10"/>
  <c r="L25" i="10"/>
  <c r="N63" i="11"/>
  <c r="N59" i="11"/>
  <c r="N55" i="11"/>
  <c r="N51" i="11"/>
  <c r="N47" i="11"/>
  <c r="N43" i="11"/>
  <c r="N39" i="11"/>
  <c r="N35" i="11"/>
  <c r="N31" i="11"/>
  <c r="N27" i="11"/>
  <c r="N23" i="11"/>
  <c r="N19" i="11"/>
  <c r="N15" i="11"/>
  <c r="N18" i="10"/>
  <c r="M59" i="11"/>
  <c r="O37" i="10"/>
  <c r="O53" i="10"/>
  <c r="O30" i="6"/>
  <c r="O29" i="10"/>
  <c r="O45" i="10"/>
  <c r="O58" i="6"/>
  <c r="O54" i="6"/>
  <c r="O52" i="6"/>
  <c r="O40" i="6"/>
  <c r="O34" i="6"/>
  <c r="L21" i="10"/>
  <c r="L17" i="10"/>
  <c r="L20" i="9"/>
  <c r="L22" i="8"/>
  <c r="L18" i="8"/>
  <c r="L16" i="8"/>
  <c r="L20" i="7"/>
  <c r="L22" i="6"/>
  <c r="L20" i="6"/>
  <c r="L16" i="6"/>
  <c r="N57" i="10"/>
  <c r="N53" i="10"/>
  <c r="N49" i="10"/>
  <c r="N45" i="10"/>
  <c r="N41" i="10"/>
  <c r="N37" i="10"/>
  <c r="N33" i="10"/>
  <c r="N29" i="10"/>
  <c r="N25" i="10"/>
  <c r="N68" i="6"/>
  <c r="N48" i="6"/>
  <c r="N44" i="6"/>
  <c r="L43" i="11"/>
  <c r="L35" i="11"/>
  <c r="N14" i="8"/>
  <c r="O18" i="8"/>
  <c r="O20" i="9"/>
  <c r="O22" i="8"/>
  <c r="N21" i="10"/>
  <c r="N17" i="10"/>
  <c r="N20" i="9"/>
  <c r="N22" i="8"/>
  <c r="N18" i="8"/>
  <c r="N16" i="8"/>
  <c r="N20" i="7"/>
  <c r="N22" i="6"/>
  <c r="N20" i="6"/>
  <c r="N16" i="6"/>
  <c r="L59" i="10"/>
  <c r="L55" i="10"/>
  <c r="L51" i="10"/>
  <c r="L47" i="10"/>
  <c r="L43" i="10"/>
  <c r="L39" i="10"/>
  <c r="L35" i="10"/>
  <c r="L31" i="10"/>
  <c r="L27" i="10"/>
  <c r="L23" i="10"/>
  <c r="L30" i="9"/>
  <c r="K37" i="11"/>
  <c r="L58" i="10"/>
  <c r="L42" i="10"/>
  <c r="N26" i="9"/>
  <c r="L68" i="6"/>
  <c r="N52" i="6"/>
  <c r="L44" i="6"/>
  <c r="N30" i="6"/>
  <c r="N26" i="6"/>
  <c r="K22" i="7"/>
  <c r="N62" i="6"/>
  <c r="L62" i="6"/>
  <c r="N58" i="6"/>
  <c r="L58" i="6"/>
  <c r="N54" i="6"/>
  <c r="L54" i="6"/>
  <c r="N40" i="6"/>
  <c r="L40" i="6"/>
  <c r="N34" i="6"/>
  <c r="L34" i="6"/>
  <c r="O44" i="6"/>
  <c r="O48" i="6"/>
  <c r="L55" i="11"/>
  <c r="L19" i="11"/>
  <c r="N64" i="11"/>
  <c r="L64" i="11"/>
  <c r="L62" i="11"/>
  <c r="N62" i="11"/>
  <c r="N58" i="11"/>
  <c r="L58" i="11"/>
  <c r="N54" i="11"/>
  <c r="L54" i="11"/>
  <c r="N50" i="11"/>
  <c r="L50" i="11"/>
  <c r="N46" i="11"/>
  <c r="L46" i="11"/>
  <c r="N42" i="11"/>
  <c r="L42" i="11"/>
  <c r="N38" i="11"/>
  <c r="L38" i="11"/>
  <c r="N34" i="11"/>
  <c r="L34" i="11"/>
  <c r="L30" i="11"/>
  <c r="N30" i="11"/>
  <c r="N26" i="11"/>
  <c r="L26" i="11"/>
  <c r="N22" i="11"/>
  <c r="L22" i="11"/>
  <c r="N32" i="9"/>
  <c r="L32" i="9"/>
  <c r="N28" i="9"/>
  <c r="L28" i="9"/>
  <c r="L24" i="9"/>
  <c r="N24" i="9"/>
  <c r="O58" i="11"/>
  <c r="O62" i="11"/>
  <c r="L27" i="11"/>
  <c r="O23" i="11"/>
  <c r="L23" i="11"/>
  <c r="L15" i="11"/>
  <c r="O30" i="11"/>
  <c r="O34" i="11"/>
  <c r="O42" i="11"/>
  <c r="O54" i="11"/>
  <c r="M32" i="9"/>
  <c r="O26" i="11"/>
  <c r="O38" i="11"/>
  <c r="O46" i="11"/>
  <c r="O50" i="11"/>
  <c r="M24" i="9"/>
  <c r="L19" i="10"/>
  <c r="L16" i="10"/>
  <c r="N22" i="9"/>
  <c r="L18" i="9"/>
  <c r="N16" i="9"/>
  <c r="L24" i="7"/>
  <c r="N24" i="7"/>
  <c r="L63" i="11"/>
  <c r="L51" i="11"/>
  <c r="O51" i="11"/>
  <c r="L47" i="11"/>
  <c r="L54" i="10"/>
  <c r="K54" i="10"/>
  <c r="L50" i="10"/>
  <c r="M50" i="10"/>
  <c r="L38" i="10"/>
  <c r="L34" i="10"/>
  <c r="M34" i="10"/>
  <c r="L22" i="10"/>
  <c r="L18" i="10"/>
  <c r="K33" i="11"/>
  <c r="O35" i="11"/>
  <c r="L30" i="10"/>
  <c r="O39" i="11"/>
  <c r="O43" i="11"/>
  <c r="L59" i="11"/>
  <c r="L46" i="10"/>
  <c r="K18" i="7"/>
  <c r="N56" i="10"/>
  <c r="N48" i="10"/>
  <c r="N40" i="10"/>
  <c r="N32" i="10"/>
  <c r="N24" i="10"/>
  <c r="N27" i="9"/>
  <c r="L14" i="11"/>
  <c r="K15" i="10"/>
  <c r="K28" i="10"/>
  <c r="K36" i="10"/>
  <c r="K44" i="10"/>
  <c r="K52" i="10"/>
  <c r="K26" i="7"/>
  <c r="L21" i="11"/>
  <c r="L52" i="10"/>
  <c r="L44" i="10"/>
  <c r="L36" i="10"/>
  <c r="L28" i="10"/>
  <c r="L20" i="10"/>
  <c r="L15" i="10"/>
  <c r="M22" i="4"/>
  <c r="M15" i="4"/>
  <c r="O15" i="4"/>
  <c r="O23" i="4"/>
  <c r="M25" i="4"/>
  <c r="O25" i="4"/>
  <c r="M34" i="4"/>
  <c r="P34" i="4" s="1"/>
  <c r="O34" i="4"/>
  <c r="M17" i="4"/>
  <c r="P17" i="4" s="1"/>
  <c r="O17" i="4"/>
  <c r="M18" i="4"/>
  <c r="O18" i="4"/>
  <c r="O19" i="4"/>
  <c r="O20" i="4"/>
  <c r="O28" i="4"/>
  <c r="M29" i="4"/>
  <c r="O29" i="4"/>
  <c r="M30" i="4"/>
  <c r="O30" i="4"/>
  <c r="P30" i="4" s="1"/>
  <c r="O31" i="4"/>
  <c r="P31" i="4" s="1"/>
  <c r="O39" i="4"/>
  <c r="M23" i="5"/>
  <c r="O23" i="5"/>
  <c r="O24" i="5"/>
  <c r="O37" i="5"/>
  <c r="M39" i="5"/>
  <c r="O39" i="5"/>
  <c r="O51" i="5"/>
  <c r="M53" i="5"/>
  <c r="O53" i="5"/>
  <c r="O54" i="5"/>
  <c r="P54" i="5" s="1"/>
  <c r="O65" i="5"/>
  <c r="M67" i="5"/>
  <c r="O67" i="5"/>
  <c r="O68" i="5"/>
  <c r="O79" i="5"/>
  <c r="M81" i="5"/>
  <c r="O81" i="5"/>
  <c r="O82" i="5"/>
  <c r="P82" i="5" s="1"/>
  <c r="O25" i="5"/>
  <c r="M27" i="5"/>
  <c r="O27" i="5"/>
  <c r="O28" i="5"/>
  <c r="M41" i="5"/>
  <c r="O41" i="5"/>
  <c r="P41" i="5" s="1"/>
  <c r="O42" i="5"/>
  <c r="O55" i="5"/>
  <c r="M57" i="5"/>
  <c r="O57" i="5"/>
  <c r="P57" i="5" s="1"/>
  <c r="O58" i="5"/>
  <c r="O69" i="5"/>
  <c r="M71" i="5"/>
  <c r="O71" i="5"/>
  <c r="P71" i="5" s="1"/>
  <c r="O72" i="5"/>
  <c r="O83" i="5"/>
  <c r="M85" i="5"/>
  <c r="O85" i="5"/>
  <c r="P85" i="5" s="1"/>
  <c r="O86" i="5"/>
  <c r="M21" i="4"/>
  <c r="O21" i="4"/>
  <c r="M16" i="4"/>
  <c r="O16" i="4"/>
  <c r="O24" i="4"/>
  <c r="O35" i="4"/>
  <c r="O15" i="5"/>
  <c r="M17" i="5"/>
  <c r="O17" i="5"/>
  <c r="O18" i="5"/>
  <c r="P18" i="5" s="1"/>
  <c r="O29" i="5"/>
  <c r="M31" i="5"/>
  <c r="O31" i="5"/>
  <c r="O32" i="5"/>
  <c r="O43" i="5"/>
  <c r="M45" i="5"/>
  <c r="O45" i="5"/>
  <c r="O46" i="5"/>
  <c r="O59" i="5"/>
  <c r="O60" i="5"/>
  <c r="P60" i="5" s="1"/>
  <c r="O73" i="5"/>
  <c r="M75" i="5"/>
  <c r="O75" i="5"/>
  <c r="O76" i="5"/>
  <c r="P76" i="5" s="1"/>
  <c r="O87" i="5"/>
  <c r="O32" i="4"/>
  <c r="M26" i="4"/>
  <c r="O26" i="4"/>
  <c r="M33" i="4"/>
  <c r="O33" i="4"/>
  <c r="O36" i="4"/>
  <c r="P36" i="4" s="1"/>
  <c r="O27" i="4"/>
  <c r="P27" i="4" s="1"/>
  <c r="M32" i="4"/>
  <c r="M37" i="4"/>
  <c r="O37" i="4"/>
  <c r="P37" i="4" s="1"/>
  <c r="M38" i="4"/>
  <c r="O19" i="5"/>
  <c r="M21" i="5"/>
  <c r="O21" i="5"/>
  <c r="P21" i="5" s="1"/>
  <c r="O22" i="5"/>
  <c r="P22" i="5" s="1"/>
  <c r="M28" i="5"/>
  <c r="O33" i="5"/>
  <c r="M35" i="5"/>
  <c r="O35" i="5"/>
  <c r="O36" i="5"/>
  <c r="P36" i="5" s="1"/>
  <c r="M42" i="5"/>
  <c r="O47" i="5"/>
  <c r="M49" i="5"/>
  <c r="O49" i="5"/>
  <c r="O50" i="5"/>
  <c r="M58" i="5"/>
  <c r="O61" i="5"/>
  <c r="M63" i="5"/>
  <c r="P63" i="5" s="1"/>
  <c r="O63" i="5"/>
  <c r="O64" i="5"/>
  <c r="P64" i="5" s="1"/>
  <c r="M72" i="5"/>
  <c r="P72" i="5" s="1"/>
  <c r="M77" i="5"/>
  <c r="O77" i="5"/>
  <c r="O78" i="5"/>
  <c r="P78" i="5" s="1"/>
  <c r="M86" i="5"/>
  <c r="P86" i="5" s="1"/>
  <c r="O89" i="5"/>
  <c r="M90" i="5"/>
  <c r="O90" i="5"/>
  <c r="K29" i="11"/>
  <c r="K40" i="11"/>
  <c r="K53" i="11"/>
  <c r="K57" i="11"/>
  <c r="K61" i="11"/>
  <c r="M26" i="10"/>
  <c r="O26" i="10"/>
  <c r="K46" i="10"/>
  <c r="K26" i="9"/>
  <c r="K16" i="11"/>
  <c r="O36" i="11"/>
  <c r="M43" i="11"/>
  <c r="K49" i="11"/>
  <c r="O59" i="11"/>
  <c r="O64" i="11"/>
  <c r="M17" i="10"/>
  <c r="K20" i="10"/>
  <c r="M25" i="10"/>
  <c r="K25" i="10"/>
  <c r="M33" i="10"/>
  <c r="P33" i="10" s="1"/>
  <c r="O33" i="10"/>
  <c r="M41" i="10"/>
  <c r="M49" i="10"/>
  <c r="M57" i="10"/>
  <c r="K33" i="9"/>
  <c r="K16" i="7"/>
  <c r="K41" i="11"/>
  <c r="K45" i="11"/>
  <c r="K60" i="11"/>
  <c r="M30" i="10"/>
  <c r="M38" i="10"/>
  <c r="M46" i="10"/>
  <c r="M54" i="10"/>
  <c r="K34" i="9"/>
  <c r="K19" i="8"/>
  <c r="K38" i="6"/>
  <c r="M62" i="6"/>
  <c r="O57" i="11"/>
  <c r="K19" i="9"/>
  <c r="M16" i="6"/>
  <c r="K16" i="6"/>
  <c r="K18" i="6"/>
  <c r="O31" i="6"/>
  <c r="O45" i="6"/>
  <c r="K50" i="6"/>
  <c r="M68" i="6"/>
  <c r="O68" i="6"/>
  <c r="O24" i="9"/>
  <c r="M28" i="9"/>
  <c r="O32" i="9"/>
  <c r="P32" i="9" s="1"/>
  <c r="K46" i="6"/>
  <c r="K64" i="6"/>
  <c r="K65" i="6"/>
  <c r="M16" i="8"/>
  <c r="K28" i="6"/>
  <c r="K42" i="6"/>
  <c r="K53" i="6"/>
  <c r="K66" i="6"/>
  <c r="O58" i="10"/>
  <c r="N58" i="10"/>
  <c r="N54" i="10"/>
  <c r="N50" i="10"/>
  <c r="N46" i="10"/>
  <c r="O42" i="10"/>
  <c r="N42" i="10"/>
  <c r="N38" i="10"/>
  <c r="N34" i="10"/>
  <c r="N30" i="10"/>
  <c r="N26" i="10"/>
  <c r="L26" i="10"/>
  <c r="N22" i="10"/>
  <c r="M22" i="10"/>
  <c r="M33" i="9"/>
  <c r="L33" i="9"/>
  <c r="N33" i="9"/>
  <c r="L29" i="9"/>
  <c r="N29" i="9"/>
  <c r="N25" i="9"/>
  <c r="L25" i="9"/>
  <c r="L21" i="9"/>
  <c r="N21" i="9"/>
  <c r="N17" i="9"/>
  <c r="M17" i="9"/>
  <c r="L17" i="9"/>
  <c r="L15" i="9"/>
  <c r="N15" i="9"/>
  <c r="N23" i="8"/>
  <c r="L23" i="8"/>
  <c r="N19" i="8"/>
  <c r="L19" i="8"/>
  <c r="L25" i="7"/>
  <c r="N25" i="7"/>
  <c r="O25" i="7"/>
  <c r="O21" i="7"/>
  <c r="N21" i="7"/>
  <c r="L21" i="7"/>
  <c r="O17" i="7"/>
  <c r="N17" i="7"/>
  <c r="L17" i="7"/>
  <c r="O15" i="7"/>
  <c r="N15" i="7"/>
  <c r="L15" i="7"/>
  <c r="M69" i="6"/>
  <c r="N69" i="6"/>
  <c r="L69" i="6"/>
  <c r="L65" i="6"/>
  <c r="O65" i="6"/>
  <c r="N65" i="6"/>
  <c r="L63" i="6"/>
  <c r="O63" i="6"/>
  <c r="N63" i="6"/>
  <c r="O59" i="6"/>
  <c r="N59" i="6"/>
  <c r="L59" i="6"/>
  <c r="N55" i="6"/>
  <c r="M55" i="6"/>
  <c r="L55" i="6"/>
  <c r="M53" i="6"/>
  <c r="L53" i="6"/>
  <c r="N53" i="6"/>
  <c r="L49" i="6"/>
  <c r="N49" i="6"/>
  <c r="M49" i="6"/>
  <c r="N45" i="6"/>
  <c r="M45" i="6"/>
  <c r="L45" i="6"/>
  <c r="N41" i="6"/>
  <c r="M41" i="6"/>
  <c r="L41" i="6"/>
  <c r="L35" i="6"/>
  <c r="N35" i="6"/>
  <c r="M35" i="6"/>
  <c r="N31" i="6"/>
  <c r="M31" i="6"/>
  <c r="L31" i="6"/>
  <c r="N27" i="6"/>
  <c r="M27" i="6"/>
  <c r="L27" i="6"/>
  <c r="N23" i="6"/>
  <c r="M23" i="6"/>
  <c r="L23" i="6"/>
  <c r="L17" i="6"/>
  <c r="N17" i="6"/>
  <c r="M42" i="10"/>
  <c r="M58" i="10"/>
  <c r="M23" i="8"/>
  <c r="M17" i="7"/>
  <c r="M19" i="8"/>
  <c r="M21" i="7"/>
  <c r="M65" i="6"/>
  <c r="M59" i="6"/>
  <c r="L14" i="8"/>
  <c r="M14" i="8"/>
  <c r="K23" i="11"/>
  <c r="K24" i="6"/>
  <c r="K14" i="4"/>
  <c r="K14" i="9"/>
  <c r="O22" i="11"/>
  <c r="O22" i="10"/>
  <c r="O24" i="7"/>
  <c r="O20" i="7"/>
  <c r="O23" i="6"/>
  <c r="O17" i="6"/>
  <c r="O14" i="9"/>
  <c r="O14" i="5"/>
  <c r="P14" i="5" s="1"/>
  <c r="O61" i="11"/>
  <c r="N61" i="11"/>
  <c r="L61" i="11"/>
  <c r="N53" i="11"/>
  <c r="M53" i="11"/>
  <c r="O49" i="11"/>
  <c r="L49" i="11"/>
  <c r="M45" i="11"/>
  <c r="L45" i="11"/>
  <c r="O41" i="11"/>
  <c r="L41" i="11"/>
  <c r="M37" i="11"/>
  <c r="N37" i="11"/>
  <c r="O33" i="11"/>
  <c r="L33" i="11"/>
  <c r="O29" i="11"/>
  <c r="N29" i="11"/>
  <c r="N25" i="11"/>
  <c r="M25" i="11"/>
  <c r="M17" i="11"/>
  <c r="L17" i="11"/>
  <c r="K18" i="9"/>
  <c r="K15" i="8"/>
  <c r="K17" i="8"/>
  <c r="M57" i="11"/>
  <c r="K22" i="10"/>
  <c r="O21" i="10"/>
  <c r="O25" i="9"/>
  <c r="O21" i="9"/>
  <c r="O17" i="9"/>
  <c r="O15" i="9"/>
  <c r="O26" i="6"/>
  <c r="O22" i="6"/>
  <c r="O20" i="6"/>
  <c r="K23" i="6"/>
  <c r="K21" i="8"/>
  <c r="N60" i="11"/>
  <c r="L60" i="11"/>
  <c r="N56" i="11"/>
  <c r="L56" i="11"/>
  <c r="N52" i="11"/>
  <c r="L52" i="11"/>
  <c r="N48" i="11"/>
  <c r="L48" i="11"/>
  <c r="N44" i="11"/>
  <c r="L44" i="11"/>
  <c r="L40" i="11"/>
  <c r="O40" i="11"/>
  <c r="N40" i="11"/>
  <c r="L36" i="11"/>
  <c r="N36" i="11"/>
  <c r="L32" i="11"/>
  <c r="N32" i="11"/>
  <c r="N28" i="11"/>
  <c r="L28" i="11"/>
  <c r="N24" i="11"/>
  <c r="L24" i="11"/>
  <c r="N20" i="11"/>
  <c r="L20" i="11"/>
  <c r="N18" i="11"/>
  <c r="L18" i="11"/>
  <c r="N16" i="11"/>
  <c r="L16" i="11"/>
  <c r="O21" i="11"/>
  <c r="K21" i="11"/>
  <c r="K15" i="9"/>
  <c r="K17" i="9"/>
  <c r="K21" i="9"/>
  <c r="K25" i="9"/>
  <c r="K24" i="8"/>
  <c r="K20" i="8"/>
  <c r="L14" i="7"/>
  <c r="N14" i="7"/>
  <c r="L14" i="10"/>
  <c r="O14" i="10"/>
  <c r="O14" i="6"/>
  <c r="N14" i="6"/>
  <c r="L14" i="6"/>
  <c r="N57" i="11"/>
  <c r="L57" i="11"/>
  <c r="L53" i="11"/>
  <c r="O53" i="11"/>
  <c r="N49" i="11"/>
  <c r="M49" i="11"/>
  <c r="O45" i="11"/>
  <c r="N45" i="11"/>
  <c r="N41" i="11"/>
  <c r="M41" i="11"/>
  <c r="L37" i="11"/>
  <c r="O37" i="11"/>
  <c r="N33" i="11"/>
  <c r="M33" i="11"/>
  <c r="M29" i="11"/>
  <c r="L29" i="11"/>
  <c r="L25" i="11"/>
  <c r="N21" i="11"/>
  <c r="M21" i="11"/>
  <c r="N17" i="11"/>
  <c r="L56" i="10"/>
  <c r="O56" i="10"/>
  <c r="O52" i="10"/>
  <c r="N52" i="10"/>
  <c r="L48" i="10"/>
  <c r="O48" i="10"/>
  <c r="O44" i="10"/>
  <c r="N44" i="10"/>
  <c r="L40" i="10"/>
  <c r="O40" i="10"/>
  <c r="O36" i="10"/>
  <c r="N36" i="10"/>
  <c r="L32" i="10"/>
  <c r="O32" i="10"/>
  <c r="O28" i="10"/>
  <c r="N28" i="10"/>
  <c r="L24" i="10"/>
  <c r="O24" i="10"/>
  <c r="O20" i="10"/>
  <c r="N20" i="10"/>
  <c r="O15" i="10"/>
  <c r="N15" i="10"/>
  <c r="P20" i="4"/>
  <c r="N14" i="10"/>
  <c r="L31" i="9"/>
  <c r="O31" i="9"/>
  <c r="N31" i="9"/>
  <c r="L27" i="9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L23" i="7"/>
  <c r="O23" i="7"/>
  <c r="N23" i="7"/>
  <c r="O19" i="7"/>
  <c r="N19" i="7"/>
  <c r="L19" i="7"/>
  <c r="L67" i="6"/>
  <c r="O67" i="6"/>
  <c r="N67" i="6"/>
  <c r="N61" i="6"/>
  <c r="L61" i="6"/>
  <c r="O61" i="6"/>
  <c r="O57" i="6"/>
  <c r="N57" i="6"/>
  <c r="L57" i="6"/>
  <c r="O51" i="6"/>
  <c r="N51" i="6"/>
  <c r="L51" i="6"/>
  <c r="L47" i="6"/>
  <c r="O47" i="6"/>
  <c r="N47" i="6"/>
  <c r="O43" i="6"/>
  <c r="N43" i="6"/>
  <c r="L43" i="6"/>
  <c r="L39" i="6"/>
  <c r="O39" i="6"/>
  <c r="N39" i="6"/>
  <c r="O37" i="6"/>
  <c r="N37" i="6"/>
  <c r="L37" i="6"/>
  <c r="L33" i="6"/>
  <c r="O33" i="6"/>
  <c r="N33" i="6"/>
  <c r="O29" i="6"/>
  <c r="N29" i="6"/>
  <c r="L29" i="6"/>
  <c r="L25" i="6"/>
  <c r="O25" i="6"/>
  <c r="N25" i="6"/>
  <c r="O21" i="6"/>
  <c r="N21" i="6"/>
  <c r="L21" i="6"/>
  <c r="L19" i="6"/>
  <c r="O19" i="6"/>
  <c r="N19" i="6"/>
  <c r="O15" i="6"/>
  <c r="N15" i="6"/>
  <c r="L15" i="6"/>
  <c r="M61" i="11"/>
  <c r="K14" i="11"/>
  <c r="M14" i="10"/>
  <c r="M15" i="10"/>
  <c r="M20" i="10"/>
  <c r="M24" i="10"/>
  <c r="M28" i="10"/>
  <c r="M32" i="10"/>
  <c r="M36" i="10"/>
  <c r="M40" i="10"/>
  <c r="M44" i="10"/>
  <c r="M48" i="10"/>
  <c r="M52" i="10"/>
  <c r="M56" i="10"/>
  <c r="M27" i="9"/>
  <c r="M19" i="9"/>
  <c r="O14" i="11"/>
  <c r="K16" i="4"/>
  <c r="M23" i="4"/>
  <c r="M28" i="4"/>
  <c r="K30" i="4"/>
  <c r="M38" i="5"/>
  <c r="P38" i="5" s="1"/>
  <c r="K38" i="5"/>
  <c r="M52" i="5"/>
  <c r="P52" i="5" s="1"/>
  <c r="K52" i="5"/>
  <c r="M66" i="5"/>
  <c r="P66" i="5" s="1"/>
  <c r="K66" i="5"/>
  <c r="M80" i="5"/>
  <c r="P80" i="5" s="1"/>
  <c r="K80" i="5"/>
  <c r="M19" i="4"/>
  <c r="M24" i="4"/>
  <c r="M35" i="4"/>
  <c r="P35" i="4" s="1"/>
  <c r="M39" i="4"/>
  <c r="M26" i="5"/>
  <c r="P26" i="5" s="1"/>
  <c r="K26" i="5"/>
  <c r="M40" i="5"/>
  <c r="P40" i="5" s="1"/>
  <c r="K40" i="5"/>
  <c r="M56" i="5"/>
  <c r="P56" i="5" s="1"/>
  <c r="K56" i="5"/>
  <c r="M70" i="5"/>
  <c r="P70" i="5" s="1"/>
  <c r="K70" i="5"/>
  <c r="M84" i="5"/>
  <c r="P84" i="5" s="1"/>
  <c r="K84" i="5"/>
  <c r="M16" i="5"/>
  <c r="P16" i="5" s="1"/>
  <c r="K16" i="5"/>
  <c r="M30" i="5"/>
  <c r="P30" i="5" s="1"/>
  <c r="K30" i="5"/>
  <c r="M44" i="5"/>
  <c r="P44" i="5" s="1"/>
  <c r="K44" i="5"/>
  <c r="M74" i="5"/>
  <c r="P74" i="5" s="1"/>
  <c r="K74" i="5"/>
  <c r="M88" i="5"/>
  <c r="P88" i="5" s="1"/>
  <c r="K88" i="5"/>
  <c r="K18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K17" i="5"/>
  <c r="K21" i="5"/>
  <c r="K23" i="5"/>
  <c r="K27" i="5"/>
  <c r="K31" i="5"/>
  <c r="K35" i="5"/>
  <c r="K39" i="5"/>
  <c r="K41" i="5"/>
  <c r="K45" i="5"/>
  <c r="K49" i="5"/>
  <c r="K53" i="5"/>
  <c r="K57" i="5"/>
  <c r="K63" i="5"/>
  <c r="K67" i="5"/>
  <c r="K71" i="5"/>
  <c r="K75" i="5"/>
  <c r="K77" i="5"/>
  <c r="K81" i="5"/>
  <c r="K85" i="5"/>
  <c r="K34" i="11"/>
  <c r="M34" i="11"/>
  <c r="K58" i="11"/>
  <c r="M58" i="11"/>
  <c r="M23" i="11"/>
  <c r="K30" i="11"/>
  <c r="M30" i="11"/>
  <c r="M39" i="11"/>
  <c r="K46" i="11"/>
  <c r="M46" i="11"/>
  <c r="K54" i="11"/>
  <c r="M54" i="11"/>
  <c r="M19" i="11"/>
  <c r="K26" i="11"/>
  <c r="M26" i="11"/>
  <c r="M35" i="11"/>
  <c r="K42" i="11"/>
  <c r="M42" i="11"/>
  <c r="K62" i="11"/>
  <c r="M62" i="11"/>
  <c r="K22" i="11"/>
  <c r="M22" i="11"/>
  <c r="K38" i="11"/>
  <c r="M38" i="11"/>
  <c r="K50" i="11"/>
  <c r="M50" i="11"/>
  <c r="K51" i="11"/>
  <c r="M51" i="11"/>
  <c r="M21" i="10"/>
  <c r="K21" i="10"/>
  <c r="M29" i="10"/>
  <c r="K29" i="10"/>
  <c r="M37" i="10"/>
  <c r="K37" i="10"/>
  <c r="M45" i="10"/>
  <c r="K45" i="10"/>
  <c r="M53" i="10"/>
  <c r="K53" i="10"/>
  <c r="K19" i="7"/>
  <c r="M19" i="7"/>
  <c r="M17" i="6"/>
  <c r="K17" i="6"/>
  <c r="M23" i="9"/>
  <c r="K23" i="9"/>
  <c r="M31" i="9"/>
  <c r="K31" i="9"/>
  <c r="K24" i="10"/>
  <c r="K32" i="10"/>
  <c r="K40" i="10"/>
  <c r="K48" i="10"/>
  <c r="K56" i="10"/>
  <c r="M22" i="8"/>
  <c r="K22" i="8"/>
  <c r="M64" i="11"/>
  <c r="M20" i="9"/>
  <c r="K20" i="9"/>
  <c r="K25" i="8"/>
  <c r="M25" i="8"/>
  <c r="M23" i="7"/>
  <c r="K23" i="7"/>
  <c r="M15" i="9"/>
  <c r="M29" i="9"/>
  <c r="K21" i="7"/>
  <c r="M20" i="6"/>
  <c r="K20" i="6"/>
  <c r="M26" i="6"/>
  <c r="K26" i="6"/>
  <c r="M34" i="6"/>
  <c r="K34" i="6"/>
  <c r="M40" i="6"/>
  <c r="K40" i="6"/>
  <c r="M48" i="6"/>
  <c r="K48" i="6"/>
  <c r="M54" i="6"/>
  <c r="K54" i="6"/>
  <c r="M63" i="6"/>
  <c r="K63" i="6"/>
  <c r="M22" i="6"/>
  <c r="K22" i="6"/>
  <c r="M30" i="6"/>
  <c r="K30" i="6"/>
  <c r="M44" i="6"/>
  <c r="K44" i="6"/>
  <c r="M52" i="6"/>
  <c r="K52" i="6"/>
  <c r="M58" i="6"/>
  <c r="K58" i="6"/>
  <c r="K59" i="6"/>
  <c r="K68" i="6"/>
  <c r="M14" i="4"/>
  <c r="P14" i="4" s="1"/>
  <c r="N91" i="5"/>
  <c r="G17" i="2" s="1"/>
  <c r="P32" i="4"/>
  <c r="N14" i="9"/>
  <c r="L14" i="9"/>
  <c r="O59" i="10"/>
  <c r="N59" i="10"/>
  <c r="O55" i="10"/>
  <c r="N55" i="10"/>
  <c r="O51" i="10"/>
  <c r="N51" i="10"/>
  <c r="O47" i="10"/>
  <c r="N47" i="10"/>
  <c r="O43" i="10"/>
  <c r="N43" i="10"/>
  <c r="O39" i="10"/>
  <c r="N39" i="10"/>
  <c r="O35" i="10"/>
  <c r="N35" i="10"/>
  <c r="O31" i="10"/>
  <c r="N31" i="10"/>
  <c r="O27" i="10"/>
  <c r="N27" i="10"/>
  <c r="O23" i="10"/>
  <c r="N23" i="10"/>
  <c r="O19" i="10"/>
  <c r="N19" i="10"/>
  <c r="O16" i="10"/>
  <c r="N16" i="10"/>
  <c r="M14" i="9"/>
  <c r="O34" i="9"/>
  <c r="N34" i="9"/>
  <c r="L34" i="9"/>
  <c r="O30" i="9"/>
  <c r="N30" i="9"/>
  <c r="L26" i="9"/>
  <c r="O26" i="9"/>
  <c r="L22" i="9"/>
  <c r="O22" i="9"/>
  <c r="O18" i="9"/>
  <c r="N18" i="9"/>
  <c r="L16" i="9"/>
  <c r="O16" i="9"/>
  <c r="M24" i="8"/>
  <c r="L24" i="8"/>
  <c r="O24" i="8"/>
  <c r="N24" i="8"/>
  <c r="L20" i="8"/>
  <c r="O20" i="8"/>
  <c r="N20" i="8"/>
  <c r="M20" i="8"/>
  <c r="N26" i="7"/>
  <c r="O26" i="7"/>
  <c r="L26" i="7"/>
  <c r="L22" i="7"/>
  <c r="O22" i="7"/>
  <c r="N22" i="7"/>
  <c r="L18" i="7"/>
  <c r="O18" i="7"/>
  <c r="N18" i="7"/>
  <c r="L16" i="7"/>
  <c r="N16" i="7"/>
  <c r="O16" i="7"/>
  <c r="O70" i="6"/>
  <c r="N70" i="6"/>
  <c r="L70" i="6"/>
  <c r="N66" i="6"/>
  <c r="M66" i="6"/>
  <c r="L66" i="6"/>
  <c r="O66" i="6"/>
  <c r="M64" i="6"/>
  <c r="L64" i="6"/>
  <c r="O64" i="6"/>
  <c r="N64" i="6"/>
  <c r="L60" i="6"/>
  <c r="N60" i="6"/>
  <c r="M60" i="6"/>
  <c r="N56" i="6"/>
  <c r="M56" i="6"/>
  <c r="L56" i="6"/>
  <c r="O50" i="6"/>
  <c r="N50" i="6"/>
  <c r="M50" i="6"/>
  <c r="L50" i="6"/>
  <c r="O46" i="6"/>
  <c r="N46" i="6"/>
  <c r="M46" i="6"/>
  <c r="L46" i="6"/>
  <c r="L42" i="6"/>
  <c r="O42" i="6"/>
  <c r="N42" i="6"/>
  <c r="M42" i="6"/>
  <c r="L38" i="6"/>
  <c r="O38" i="6"/>
  <c r="N38" i="6"/>
  <c r="M38" i="6"/>
  <c r="L36" i="6"/>
  <c r="N36" i="6"/>
  <c r="M36" i="6"/>
  <c r="L32" i="6"/>
  <c r="N32" i="6"/>
  <c r="M32" i="6"/>
  <c r="M28" i="6"/>
  <c r="L28" i="6"/>
  <c r="O28" i="6"/>
  <c r="N28" i="6"/>
  <c r="M24" i="6"/>
  <c r="L24" i="6"/>
  <c r="O24" i="6"/>
  <c r="N24" i="6"/>
  <c r="M18" i="6"/>
  <c r="L18" i="6"/>
  <c r="O18" i="6"/>
  <c r="N18" i="6"/>
  <c r="M26" i="9"/>
  <c r="M22" i="7"/>
  <c r="M18" i="9"/>
  <c r="M22" i="9"/>
  <c r="M16" i="10"/>
  <c r="M19" i="10"/>
  <c r="M23" i="10"/>
  <c r="M27" i="10"/>
  <c r="M31" i="10"/>
  <c r="M35" i="10"/>
  <c r="M39" i="10"/>
  <c r="M43" i="10"/>
  <c r="M47" i="10"/>
  <c r="M51" i="10"/>
  <c r="M55" i="10"/>
  <c r="M59" i="10"/>
  <c r="M30" i="9"/>
  <c r="M34" i="9"/>
  <c r="M16" i="7"/>
  <c r="M18" i="7"/>
  <c r="M26" i="7"/>
  <c r="K14" i="6"/>
  <c r="M14" i="6"/>
  <c r="L91" i="5"/>
  <c r="I17" i="2" s="1"/>
  <c r="P21" i="4"/>
  <c r="P33" i="4"/>
  <c r="P24" i="5"/>
  <c r="P28" i="5"/>
  <c r="P32" i="5"/>
  <c r="P46" i="5"/>
  <c r="P50" i="5"/>
  <c r="P68" i="5"/>
  <c r="M14" i="11"/>
  <c r="O14" i="7"/>
  <c r="N14" i="11"/>
  <c r="M15" i="5"/>
  <c r="M19" i="5"/>
  <c r="M25" i="5"/>
  <c r="M29" i="5"/>
  <c r="M33" i="5"/>
  <c r="P33" i="5" s="1"/>
  <c r="M37" i="5"/>
  <c r="M43" i="5"/>
  <c r="M47" i="5"/>
  <c r="M51" i="5"/>
  <c r="P51" i="5" s="1"/>
  <c r="M55" i="5"/>
  <c r="M59" i="5"/>
  <c r="M61" i="5"/>
  <c r="M65" i="5"/>
  <c r="P65" i="5" s="1"/>
  <c r="M69" i="5"/>
  <c r="M73" i="5"/>
  <c r="M79" i="5"/>
  <c r="P79" i="5" s="1"/>
  <c r="M83" i="5"/>
  <c r="M87" i="5"/>
  <c r="M89" i="5"/>
  <c r="M16" i="11"/>
  <c r="M18" i="11"/>
  <c r="M20" i="11"/>
  <c r="M24" i="11"/>
  <c r="M28" i="11"/>
  <c r="M32" i="11"/>
  <c r="M36" i="11"/>
  <c r="M40" i="11"/>
  <c r="M44" i="11"/>
  <c r="M48" i="11"/>
  <c r="M52" i="11"/>
  <c r="M56" i="11"/>
  <c r="M60" i="11"/>
  <c r="K14" i="10"/>
  <c r="K16" i="10"/>
  <c r="K19" i="10"/>
  <c r="K23" i="10"/>
  <c r="K27" i="10"/>
  <c r="K31" i="10"/>
  <c r="K35" i="10"/>
  <c r="K39" i="10"/>
  <c r="K43" i="10"/>
  <c r="K47" i="10"/>
  <c r="K51" i="10"/>
  <c r="K55" i="10"/>
  <c r="K59" i="10"/>
  <c r="M16" i="9"/>
  <c r="K16" i="9"/>
  <c r="K30" i="9"/>
  <c r="M25" i="9"/>
  <c r="P25" i="9" s="1"/>
  <c r="M21" i="9"/>
  <c r="K22" i="9"/>
  <c r="K20" i="7"/>
  <c r="M20" i="7"/>
  <c r="M18" i="8"/>
  <c r="K18" i="8"/>
  <c r="M61" i="6"/>
  <c r="K61" i="6"/>
  <c r="K17" i="7"/>
  <c r="M15" i="8"/>
  <c r="M21" i="8"/>
  <c r="K14" i="7"/>
  <c r="M14" i="7"/>
  <c r="M15" i="7"/>
  <c r="K15" i="7"/>
  <c r="K24" i="7"/>
  <c r="M24" i="7"/>
  <c r="M25" i="7"/>
  <c r="K25" i="7"/>
  <c r="M15" i="6"/>
  <c r="K15" i="6"/>
  <c r="M29" i="6"/>
  <c r="K29" i="6"/>
  <c r="M43" i="6"/>
  <c r="K43" i="6"/>
  <c r="M57" i="6"/>
  <c r="K57" i="6"/>
  <c r="M67" i="6"/>
  <c r="K67" i="6"/>
  <c r="M19" i="6"/>
  <c r="K19" i="6"/>
  <c r="M33" i="6"/>
  <c r="K33" i="6"/>
  <c r="M47" i="6"/>
  <c r="K47" i="6"/>
  <c r="M21" i="6"/>
  <c r="K21" i="6"/>
  <c r="M37" i="6"/>
  <c r="K37" i="6"/>
  <c r="M51" i="6"/>
  <c r="K51" i="6"/>
  <c r="M70" i="6"/>
  <c r="K70" i="6"/>
  <c r="M25" i="6"/>
  <c r="K25" i="6"/>
  <c r="M39" i="6"/>
  <c r="K39" i="6"/>
  <c r="N40" i="4"/>
  <c r="G16" i="2" s="1"/>
  <c r="K17" i="4"/>
  <c r="K21" i="4"/>
  <c r="K25" i="4"/>
  <c r="K29" i="4"/>
  <c r="K15" i="4"/>
  <c r="K33" i="4"/>
  <c r="K37" i="4"/>
  <c r="L40" i="4"/>
  <c r="I16" i="2" s="1"/>
  <c r="P42" i="11" l="1"/>
  <c r="P39" i="4"/>
  <c r="P53" i="10"/>
  <c r="P29" i="4"/>
  <c r="P21" i="7"/>
  <c r="P24" i="7"/>
  <c r="P37" i="5"/>
  <c r="P54" i="6"/>
  <c r="P19" i="4"/>
  <c r="P42" i="5"/>
  <c r="P25" i="4"/>
  <c r="P21" i="11"/>
  <c r="P59" i="11"/>
  <c r="P39" i="11"/>
  <c r="P30" i="11"/>
  <c r="P37" i="10"/>
  <c r="P29" i="10"/>
  <c r="P45" i="10"/>
  <c r="P20" i="9"/>
  <c r="P24" i="9"/>
  <c r="P21" i="9"/>
  <c r="P21" i="8"/>
  <c r="P15" i="8"/>
  <c r="P18" i="8"/>
  <c r="P22" i="8"/>
  <c r="P33" i="6"/>
  <c r="P25" i="7"/>
  <c r="P15" i="7"/>
  <c r="P20" i="7"/>
  <c r="P29" i="6"/>
  <c r="P34" i="6"/>
  <c r="P52" i="6"/>
  <c r="P61" i="6"/>
  <c r="P40" i="6"/>
  <c r="P47" i="6"/>
  <c r="P19" i="6"/>
  <c r="P51" i="6"/>
  <c r="P21" i="6"/>
  <c r="P67" i="6"/>
  <c r="P57" i="6"/>
  <c r="P44" i="6"/>
  <c r="P37" i="6"/>
  <c r="P14" i="6"/>
  <c r="P48" i="6"/>
  <c r="P39" i="6"/>
  <c r="P58" i="6"/>
  <c r="P30" i="6"/>
  <c r="P43" i="6"/>
  <c r="P15" i="6"/>
  <c r="P25" i="6"/>
  <c r="P58" i="5"/>
  <c r="P27" i="5"/>
  <c r="P39" i="5"/>
  <c r="P23" i="5"/>
  <c r="P45" i="5"/>
  <c r="P31" i="5"/>
  <c r="P17" i="5"/>
  <c r="P29" i="5"/>
  <c r="P15" i="5"/>
  <c r="P81" i="5"/>
  <c r="P67" i="5"/>
  <c r="P53" i="5"/>
  <c r="P59" i="5"/>
  <c r="P43" i="5"/>
  <c r="P19" i="5"/>
  <c r="P89" i="5"/>
  <c r="P73" i="5"/>
  <c r="P75" i="5"/>
  <c r="P87" i="5"/>
  <c r="P77" i="5"/>
  <c r="P47" i="5"/>
  <c r="P90" i="5"/>
  <c r="P49" i="5"/>
  <c r="P35" i="5"/>
  <c r="P83" i="5"/>
  <c r="P69" i="5"/>
  <c r="P55" i="5"/>
  <c r="P25" i="5"/>
  <c r="P61" i="5"/>
  <c r="P28" i="4"/>
  <c r="P15" i="4"/>
  <c r="P24" i="4"/>
  <c r="P16" i="4"/>
  <c r="P18" i="4"/>
  <c r="P26" i="4"/>
  <c r="P35" i="11"/>
  <c r="P54" i="11"/>
  <c r="P57" i="11"/>
  <c r="P49" i="11"/>
  <c r="P40" i="11"/>
  <c r="P26" i="11"/>
  <c r="P23" i="11"/>
  <c r="P58" i="11"/>
  <c r="P34" i="11"/>
  <c r="P37" i="11"/>
  <c r="P43" i="11"/>
  <c r="P50" i="11"/>
  <c r="P45" i="11"/>
  <c r="P64" i="11"/>
  <c r="P46" i="11"/>
  <c r="P51" i="11"/>
  <c r="P38" i="11"/>
  <c r="P62" i="11"/>
  <c r="P29" i="11"/>
  <c r="P14" i="10"/>
  <c r="P68" i="6"/>
  <c r="P15" i="9"/>
  <c r="P16" i="9"/>
  <c r="P23" i="4"/>
  <c r="P56" i="10"/>
  <c r="P40" i="10"/>
  <c r="O18" i="10"/>
  <c r="M18" i="10"/>
  <c r="M60" i="10" s="1"/>
  <c r="F22" i="2" s="1"/>
  <c r="M27" i="11"/>
  <c r="O27" i="11"/>
  <c r="O19" i="11"/>
  <c r="P19" i="11" s="1"/>
  <c r="P48" i="10"/>
  <c r="P59" i="6"/>
  <c r="P63" i="6"/>
  <c r="P23" i="6"/>
  <c r="K56" i="6"/>
  <c r="O56" i="6"/>
  <c r="P56" i="6" s="1"/>
  <c r="K60" i="6"/>
  <c r="O60" i="6"/>
  <c r="P60" i="6" s="1"/>
  <c r="K32" i="6"/>
  <c r="O32" i="6"/>
  <c r="P32" i="6" s="1"/>
  <c r="K36" i="6"/>
  <c r="O36" i="6"/>
  <c r="P36" i="6" s="1"/>
  <c r="P22" i="6"/>
  <c r="K48" i="11"/>
  <c r="O48" i="11"/>
  <c r="P48" i="11" s="1"/>
  <c r="O22" i="4"/>
  <c r="P22" i="4" s="1"/>
  <c r="K22" i="4"/>
  <c r="K20" i="11"/>
  <c r="O20" i="11"/>
  <c r="P20" i="11" s="1"/>
  <c r="O17" i="10"/>
  <c r="P17" i="10" s="1"/>
  <c r="K17" i="10"/>
  <c r="K44" i="11"/>
  <c r="O44" i="11"/>
  <c r="P44" i="11" s="1"/>
  <c r="O14" i="8"/>
  <c r="P14" i="8" s="1"/>
  <c r="P25" i="8"/>
  <c r="P17" i="7"/>
  <c r="P44" i="10"/>
  <c r="K28" i="11"/>
  <c r="O28" i="11"/>
  <c r="P28" i="11" s="1"/>
  <c r="K25" i="11"/>
  <c r="O25" i="11"/>
  <c r="P25" i="11" s="1"/>
  <c r="K23" i="8"/>
  <c r="O23" i="8"/>
  <c r="P23" i="8" s="1"/>
  <c r="P53" i="11"/>
  <c r="P22" i="11"/>
  <c r="P70" i="6"/>
  <c r="P26" i="6"/>
  <c r="M63" i="11"/>
  <c r="O63" i="11"/>
  <c r="P34" i="9"/>
  <c r="O16" i="6"/>
  <c r="P16" i="6" s="1"/>
  <c r="N71" i="6"/>
  <c r="G18" i="2" s="1"/>
  <c r="K17" i="11"/>
  <c r="O17" i="11"/>
  <c r="P17" i="11" s="1"/>
  <c r="K27" i="9"/>
  <c r="O27" i="9"/>
  <c r="P27" i="9" s="1"/>
  <c r="K24" i="11"/>
  <c r="O24" i="11"/>
  <c r="P24" i="11" s="1"/>
  <c r="P61" i="11"/>
  <c r="O25" i="10"/>
  <c r="P25" i="10" s="1"/>
  <c r="M55" i="11"/>
  <c r="O55" i="11"/>
  <c r="M31" i="11"/>
  <c r="O31" i="11"/>
  <c r="O34" i="10"/>
  <c r="P34" i="10" s="1"/>
  <c r="O50" i="10"/>
  <c r="P50" i="10" s="1"/>
  <c r="O47" i="11"/>
  <c r="M47" i="11"/>
  <c r="K56" i="11"/>
  <c r="O56" i="11"/>
  <c r="P56" i="11" s="1"/>
  <c r="K32" i="11"/>
  <c r="O32" i="11"/>
  <c r="P32" i="11" s="1"/>
  <c r="O46" i="10"/>
  <c r="P46" i="10" s="1"/>
  <c r="K42" i="10"/>
  <c r="O15" i="11"/>
  <c r="K15" i="11"/>
  <c r="M15" i="11"/>
  <c r="L71" i="6"/>
  <c r="I18" i="2" s="1"/>
  <c r="P18" i="9"/>
  <c r="N113" i="11"/>
  <c r="G23" i="2" s="1"/>
  <c r="K52" i="11"/>
  <c r="O52" i="11"/>
  <c r="P52" i="11" s="1"/>
  <c r="O60" i="11"/>
  <c r="P60" i="11" s="1"/>
  <c r="P23" i="9"/>
  <c r="P22" i="10"/>
  <c r="P26" i="10"/>
  <c r="P58" i="10"/>
  <c r="P65" i="6"/>
  <c r="K41" i="6"/>
  <c r="O41" i="6"/>
  <c r="P41" i="6" s="1"/>
  <c r="K18" i="11"/>
  <c r="O18" i="11"/>
  <c r="P18" i="11" s="1"/>
  <c r="K26" i="10"/>
  <c r="O54" i="10"/>
  <c r="P54" i="10" s="1"/>
  <c r="K58" i="10"/>
  <c r="P28" i="10"/>
  <c r="P15" i="10"/>
  <c r="K35" i="6"/>
  <c r="O35" i="6"/>
  <c r="P35" i="6" s="1"/>
  <c r="P24" i="6"/>
  <c r="O16" i="8"/>
  <c r="P16" i="8" s="1"/>
  <c r="K16" i="8"/>
  <c r="K55" i="6"/>
  <c r="O55" i="6"/>
  <c r="P55" i="6" s="1"/>
  <c r="K29" i="9"/>
  <c r="O29" i="9"/>
  <c r="P29" i="9" s="1"/>
  <c r="K30" i="10"/>
  <c r="O30" i="10"/>
  <c r="P30" i="10" s="1"/>
  <c r="K33" i="10"/>
  <c r="P22" i="9"/>
  <c r="P30" i="9"/>
  <c r="P38" i="6"/>
  <c r="P42" i="6"/>
  <c r="P28" i="6"/>
  <c r="O33" i="9"/>
  <c r="P33" i="9" s="1"/>
  <c r="P17" i="9"/>
  <c r="P32" i="10"/>
  <c r="K69" i="6"/>
  <c r="O69" i="6"/>
  <c r="P69" i="6" s="1"/>
  <c r="K27" i="6"/>
  <c r="O27" i="6"/>
  <c r="P27" i="6" s="1"/>
  <c r="K49" i="6"/>
  <c r="O49" i="6"/>
  <c r="P49" i="6" s="1"/>
  <c r="K38" i="10"/>
  <c r="O38" i="10"/>
  <c r="P38" i="10" s="1"/>
  <c r="K32" i="5"/>
  <c r="K29" i="5"/>
  <c r="K26" i="4"/>
  <c r="O53" i="6"/>
  <c r="P53" i="6" s="1"/>
  <c r="P17" i="8"/>
  <c r="K87" i="5"/>
  <c r="K24" i="4"/>
  <c r="K35" i="11"/>
  <c r="P33" i="11"/>
  <c r="K72" i="5"/>
  <c r="K69" i="5"/>
  <c r="K60" i="5"/>
  <c r="K59" i="5"/>
  <c r="K24" i="5"/>
  <c r="P22" i="7"/>
  <c r="P18" i="6"/>
  <c r="P46" i="6"/>
  <c r="P66" i="6"/>
  <c r="N27" i="7"/>
  <c r="G19" i="2" s="1"/>
  <c r="L27" i="7"/>
  <c r="I19" i="2" s="1"/>
  <c r="N26" i="8"/>
  <c r="G20" i="2" s="1"/>
  <c r="P26" i="9"/>
  <c r="L35" i="9"/>
  <c r="I21" i="2" s="1"/>
  <c r="P19" i="7"/>
  <c r="P52" i="10"/>
  <c r="P36" i="10"/>
  <c r="P20" i="10"/>
  <c r="P55" i="10"/>
  <c r="L60" i="10"/>
  <c r="I22" i="2" s="1"/>
  <c r="P14" i="9"/>
  <c r="P41" i="11"/>
  <c r="P20" i="6"/>
  <c r="P45" i="6"/>
  <c r="K63" i="11"/>
  <c r="K27" i="11"/>
  <c r="P42" i="10"/>
  <c r="K42" i="5"/>
  <c r="K89" i="5"/>
  <c r="K64" i="5"/>
  <c r="K61" i="5"/>
  <c r="K82" i="5"/>
  <c r="K79" i="5"/>
  <c r="K54" i="5"/>
  <c r="K51" i="5"/>
  <c r="P31" i="6"/>
  <c r="P47" i="10"/>
  <c r="P17" i="6"/>
  <c r="O16" i="11"/>
  <c r="P16" i="11" s="1"/>
  <c r="K45" i="6"/>
  <c r="K31" i="6"/>
  <c r="K62" i="6"/>
  <c r="O62" i="6"/>
  <c r="P62" i="6" s="1"/>
  <c r="K49" i="10"/>
  <c r="O49" i="10"/>
  <c r="P49" i="10" s="1"/>
  <c r="K36" i="11"/>
  <c r="K31" i="11"/>
  <c r="K39" i="11"/>
  <c r="K78" i="5"/>
  <c r="K22" i="5"/>
  <c r="K19" i="5"/>
  <c r="K32" i="4"/>
  <c r="K68" i="5"/>
  <c r="K65" i="5"/>
  <c r="K37" i="5"/>
  <c r="K31" i="4"/>
  <c r="K20" i="4"/>
  <c r="P36" i="11"/>
  <c r="O19" i="8"/>
  <c r="K64" i="11"/>
  <c r="K59" i="11"/>
  <c r="K43" i="11"/>
  <c r="K36" i="5"/>
  <c r="K33" i="5"/>
  <c r="K27" i="4"/>
  <c r="K36" i="4"/>
  <c r="K76" i="5"/>
  <c r="K73" i="5"/>
  <c r="K46" i="5"/>
  <c r="K43" i="5"/>
  <c r="K18" i="5"/>
  <c r="K15" i="5"/>
  <c r="K35" i="4"/>
  <c r="K86" i="5"/>
  <c r="K83" i="5"/>
  <c r="K58" i="5"/>
  <c r="K55" i="5"/>
  <c r="K28" i="5"/>
  <c r="K25" i="5"/>
  <c r="N35" i="9"/>
  <c r="G21" i="2" s="1"/>
  <c r="P21" i="10"/>
  <c r="K32" i="9"/>
  <c r="K24" i="9"/>
  <c r="K57" i="10"/>
  <c r="O57" i="10"/>
  <c r="P57" i="10" s="1"/>
  <c r="K41" i="10"/>
  <c r="O41" i="10"/>
  <c r="K50" i="5"/>
  <c r="K47" i="5"/>
  <c r="K39" i="4"/>
  <c r="K28" i="4"/>
  <c r="K19" i="4"/>
  <c r="K23" i="4"/>
  <c r="K90" i="5"/>
  <c r="O28" i="9"/>
  <c r="K28" i="9"/>
  <c r="O38" i="4"/>
  <c r="K38" i="4"/>
  <c r="P31" i="9"/>
  <c r="P19" i="9"/>
  <c r="K14" i="5"/>
  <c r="N60" i="10"/>
  <c r="G22" i="2" s="1"/>
  <c r="P24" i="10"/>
  <c r="L26" i="8"/>
  <c r="I20" i="2" s="1"/>
  <c r="P43" i="10"/>
  <c r="P51" i="10"/>
  <c r="P59" i="10"/>
  <c r="P23" i="7"/>
  <c r="P16" i="7"/>
  <c r="P27" i="10"/>
  <c r="P35" i="10"/>
  <c r="P19" i="10"/>
  <c r="P31" i="10"/>
  <c r="P16" i="10"/>
  <c r="L113" i="11"/>
  <c r="I23" i="2" s="1"/>
  <c r="P18" i="7"/>
  <c r="P39" i="10"/>
  <c r="P23" i="10"/>
  <c r="P20" i="8"/>
  <c r="P50" i="6"/>
  <c r="P24" i="8"/>
  <c r="P64" i="6"/>
  <c r="P26" i="7"/>
  <c r="P14" i="11"/>
  <c r="M27" i="7"/>
  <c r="F19" i="2" s="1"/>
  <c r="P14" i="7"/>
  <c r="M35" i="9"/>
  <c r="F21" i="2" s="1"/>
  <c r="M91" i="5"/>
  <c r="F17" i="2" s="1"/>
  <c r="M26" i="8"/>
  <c r="F20" i="2" s="1"/>
  <c r="M40" i="4"/>
  <c r="F16" i="2" s="1"/>
  <c r="P18" i="10" l="1"/>
  <c r="M71" i="6"/>
  <c r="F18" i="2" s="1"/>
  <c r="K18" i="10"/>
  <c r="K19" i="11"/>
  <c r="P27" i="11"/>
  <c r="K55" i="11"/>
  <c r="K47" i="11"/>
  <c r="K14" i="8"/>
  <c r="M113" i="11"/>
  <c r="F23" i="2" s="1"/>
  <c r="P63" i="11"/>
  <c r="K50" i="10"/>
  <c r="P31" i="11"/>
  <c r="P47" i="11"/>
  <c r="K34" i="10"/>
  <c r="P55" i="11"/>
  <c r="P15" i="11"/>
  <c r="O27" i="7"/>
  <c r="H19" i="2" s="1"/>
  <c r="P38" i="4"/>
  <c r="P40" i="4" s="1"/>
  <c r="E16" i="2" s="1"/>
  <c r="O40" i="4"/>
  <c r="H16" i="2" s="1"/>
  <c r="P41" i="10"/>
  <c r="P28" i="9"/>
  <c r="O26" i="8"/>
  <c r="H20" i="2" s="1"/>
  <c r="P19" i="8"/>
  <c r="P26" i="8" s="1"/>
  <c r="N9" i="8" s="1"/>
  <c r="O71" i="6"/>
  <c r="H18" i="2" s="1"/>
  <c r="O91" i="5"/>
  <c r="H17" i="2" s="1"/>
  <c r="P91" i="5"/>
  <c r="E17" i="2" s="1"/>
  <c r="P27" i="7"/>
  <c r="E19" i="2" s="1"/>
  <c r="P71" i="6"/>
  <c r="N9" i="6" s="1"/>
  <c r="O60" i="10" l="1"/>
  <c r="H22" i="2" s="1"/>
  <c r="P60" i="10"/>
  <c r="E22" i="2" s="1"/>
  <c r="N9" i="4"/>
  <c r="O35" i="9"/>
  <c r="H21" i="2" s="1"/>
  <c r="O113" i="11"/>
  <c r="H23" i="2" s="1"/>
  <c r="P35" i="9"/>
  <c r="N9" i="9" s="1"/>
  <c r="E18" i="2"/>
  <c r="N9" i="5"/>
  <c r="P113" i="11"/>
  <c r="E23" i="2" s="1"/>
  <c r="N9" i="7"/>
  <c r="E20" i="2"/>
  <c r="N9" i="10" l="1"/>
  <c r="E21" i="2"/>
  <c r="N9" i="11"/>
  <c r="L71" i="3" l="1"/>
  <c r="N71" i="3"/>
  <c r="G15" i="2" l="1"/>
  <c r="I15" i="2"/>
  <c r="M71" i="3"/>
  <c r="P71" i="3" l="1"/>
  <c r="O71" i="3"/>
  <c r="F15" i="2"/>
  <c r="H15" i="2" l="1"/>
  <c r="N9" i="3"/>
  <c r="E15" i="2"/>
  <c r="A17" i="2" l="1"/>
  <c r="A16" i="2"/>
  <c r="A20" i="2"/>
  <c r="A19" i="2"/>
  <c r="A22" i="2"/>
  <c r="A18" i="2"/>
  <c r="A21" i="2"/>
  <c r="A15" i="2"/>
  <c r="B15" i="2" s="1"/>
  <c r="A23" i="2"/>
  <c r="I24" i="2"/>
  <c r="H24" i="2"/>
  <c r="G24" i="2"/>
  <c r="F24" i="2"/>
  <c r="E24" i="2"/>
  <c r="E27" i="2" s="1"/>
  <c r="B16" i="2" l="1"/>
  <c r="D1" i="4"/>
  <c r="D1" i="7"/>
  <c r="B19" i="2"/>
  <c r="B21" i="2"/>
  <c r="D1" i="9"/>
  <c r="B20" i="2"/>
  <c r="D1" i="8"/>
  <c r="B18" i="2"/>
  <c r="D1" i="6"/>
  <c r="D1" i="10"/>
  <c r="B22" i="2"/>
  <c r="D1" i="5"/>
  <c r="B17" i="2"/>
  <c r="B23" i="2"/>
  <c r="D1" i="11"/>
  <c r="D11" i="2"/>
  <c r="E25" i="2"/>
  <c r="E26" i="2" s="1"/>
  <c r="E28" i="2" l="1"/>
  <c r="C19" i="33" s="1"/>
  <c r="C26" i="33" s="1"/>
  <c r="C32" i="33" l="1"/>
  <c r="C31" i="33"/>
  <c r="C28" i="33"/>
  <c r="C29" i="33" s="1"/>
  <c r="D10" i="2"/>
  <c r="C19" i="1"/>
  <c r="C26" i="1" s="1"/>
  <c r="C28" i="1" s="1"/>
</calcChain>
</file>

<file path=xl/sharedStrings.xml><?xml version="1.0" encoding="utf-8"?>
<sst xmlns="http://schemas.openxmlformats.org/spreadsheetml/2006/main" count="1161" uniqueCount="385">
  <si>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</si>
  <si>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</si>
  <si>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</si>
  <si>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</si>
  <si>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</si>
  <si>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</si>
  <si>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</si>
  <si>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</si>
  <si>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</si>
  <si>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</si>
  <si>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</si>
  <si>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</si>
  <si>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</si>
  <si>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</si>
  <si>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</si>
  <si>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</si>
  <si>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</si>
  <si>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</si>
  <si>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</si>
  <si>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</si>
  <si>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</si>
  <si>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</si>
  <si>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</si>
  <si>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</si>
  <si>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</si>
  <si>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</si>
  <si>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</si>
  <si>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</si>
  <si>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</si>
  <si>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</si>
  <si>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</si>
  <si>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</si>
  <si>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</si>
  <si>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</si>
  <si>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</si>
  <si>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</si>
  <si>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</si>
  <si>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</si>
  <si>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</si>
  <si>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</si>
  <si>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</si>
  <si>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</si>
  <si>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</si>
  <si>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</si>
  <si>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</si>
  <si>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</si>
  <si>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</si>
  <si>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</si>
  <si>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</si>
  <si>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</si>
  <si>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</si>
  <si>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</si>
  <si>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</si>
  <si>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</si>
  <si>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</si>
  <si>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Dobeles iela 14, Jelgava vienkāršotas fasādes atjaunošana</t>
  </si>
  <si>
    <t>Daudzdzīvokļu dzīvojamās mājas vienkāršotas fasādes atjaunošana</t>
  </si>
  <si>
    <t>Dobeles iela 14, Jelgava</t>
  </si>
  <si>
    <t>Bēniņu siltināšana un jumta seguma atjaunošana</t>
  </si>
  <si>
    <t>Tāme sastādīta  2018. gada tirgus cenās, pamatojoties uz projekta rasējumiem, Energoauditu un Pasūtītāja vēlmēm.</t>
  </si>
  <si>
    <t>Ieejas mezgli un uzjumtiņu atjaunošana</t>
  </si>
  <si>
    <t>Fasādes siltināšanas un apdares darbi</t>
  </si>
  <si>
    <t>Logu un durvju maiņa</t>
  </si>
  <si>
    <t>Iekšējie apdares darbi</t>
  </si>
  <si>
    <t>Pagraba pārseguma siltināšanas darbi</t>
  </si>
  <si>
    <t>Ventilācijas sistēmas atjaunošanas darbi</t>
  </si>
  <si>
    <t>Apkures sistēmas atjaunošana</t>
  </si>
  <si>
    <t>Ūdensapgādes un kanalizācijas sistēmas atjaunošana</t>
  </si>
  <si>
    <t>Demontāžas darbi</t>
  </si>
  <si>
    <t>Esošā jumta seguma demontāža, azbestcementa loksnes utilizējot</t>
  </si>
  <si>
    <t>m2</t>
  </si>
  <si>
    <t>Jumta skārda elementu demontāža</t>
  </si>
  <si>
    <t>m</t>
  </si>
  <si>
    <t>Lietus ūdens novadīšanas sistēmas demontāža</t>
  </si>
  <si>
    <t>Bēniņu attīrīšana no būvgružiem izlīdzinot esošo izdedžu klājumu</t>
  </si>
  <si>
    <t>Televīzijas antenu sakārtošana uz jumta un uz fasādes, demontēt pēc nepieciešamības</t>
  </si>
  <si>
    <t>gb</t>
  </si>
  <si>
    <t xml:space="preserve">Materiālu celšana uz un no ēkas </t>
  </si>
  <si>
    <t>obj.</t>
  </si>
  <si>
    <t>Jumta seguma atjaunošana</t>
  </si>
  <si>
    <t>Esošās jumta koka spāru pagarināšana</t>
  </si>
  <si>
    <t>m3</t>
  </si>
  <si>
    <t>impregnēts kokmateriāls 50x150 mm (vai ekvivalents)</t>
  </si>
  <si>
    <t>stiprinājumi, palīgmateriāli</t>
  </si>
  <si>
    <t>kompl</t>
  </si>
  <si>
    <t>Pretkondensāta plēves ieklāšana</t>
  </si>
  <si>
    <t>pretkondensāta plēve 120g (vai ekvivalents)</t>
  </si>
  <si>
    <t xml:space="preserve"> stiprinājumi, palīgmateriāli</t>
  </si>
  <si>
    <t>Koka latojuma ierīkošana spāru garenvirzienā antikondensāta plēves stiprināšanai</t>
  </si>
  <si>
    <t>impregnēts kokmateriāls 50x30 mm (vai ekvivalents)</t>
  </si>
  <si>
    <t>stiprinājuma elementi</t>
  </si>
  <si>
    <t>Koka klāja ierīkošana spāru šķērsvirzienā dāļēji izmantojot esošo kokmateriālu</t>
  </si>
  <si>
    <t>Jumta seguma ieklāšana (EuroFala vai ekvivalents) ieskaitot pieslēguma elementu ierīkošanu</t>
  </si>
  <si>
    <t>jumta segums EuroFala bezazbesta šķiedru cementa loksnes (EuroFala vai ekvivalents) brūna tonī</t>
  </si>
  <si>
    <t>jumta lūku izbūve, pieslēgumi</t>
  </si>
  <si>
    <t>Vējkastu karkasa montāža apšūjot ar apdares dēlīšiem un vējmalu izbūve</t>
  </si>
  <si>
    <t>Vējkastu un vējmalu krāsošana</t>
  </si>
  <si>
    <t>grunts krāsa</t>
  </si>
  <si>
    <t>l</t>
  </si>
  <si>
    <t>tonēta krāsa</t>
  </si>
  <si>
    <t>Lietus ūdens notekreņu izbūve jumtam</t>
  </si>
  <si>
    <t>Lietus ūdens notekcauruļu un izbūve jumtam</t>
  </si>
  <si>
    <t>Pēdējā stāva sienu un pārseguma siltināšana</t>
  </si>
  <si>
    <t>Bēniņu sienas siltināšana no iekšpuses līdz ventilācijas restei ar fasādes akmens vates plātnēm b=100mm uz līmjavas kārtas (ieskaitot sienu sagatavošanu, gruntēšanu)</t>
  </si>
  <si>
    <t>akmens vate (λd=0,036 W/m*K) 100mm (vai ekvivalents)</t>
  </si>
  <si>
    <t xml:space="preserve"> līmjava Baumit ProContact (Baumit vai ekvivalents)</t>
  </si>
  <si>
    <t>kg</t>
  </si>
  <si>
    <t>palīgmateriāli</t>
  </si>
  <si>
    <t>Siltinājuma armēšana ar stikla šķiedras sietu</t>
  </si>
  <si>
    <t>stiklašķiedras siets Baumit Startex 160g/m2 (Baumit vai ekvivalents)</t>
  </si>
  <si>
    <t xml:space="preserve"> līmjava Baumit DuoContact (Baumit vai ekvivalents)</t>
  </si>
  <si>
    <t>Koka siju karkasa izbūve laipām</t>
  </si>
  <si>
    <t>palīgmateriāli (skrūves u.c.)</t>
  </si>
  <si>
    <t>Bēniņos iebūvēt beramo akmens vati h=300mm</t>
  </si>
  <si>
    <t>beramā vate (300mm biezumā) λ=0,041 W/(mK) (vai ekvivalents)</t>
  </si>
  <si>
    <t>Bēniņos izbūvēt dēļu laipas virs siltumizolācijas (d=30mm)</t>
  </si>
  <si>
    <t>Dažādi darbi</t>
  </si>
  <si>
    <t>FAKRO bēniņu kāpnes LSF 30 iebūve, nodrošinot U=1,6 W/m2K (FAKRO vai ekvivalents) ieskaitot koka karkasa izbūvi saskaņā ar AR-13</t>
  </si>
  <si>
    <t>kompl.</t>
  </si>
  <si>
    <t>Esošo neizmantoto ventilācijas izvadu aizsegšana</t>
  </si>
  <si>
    <t>Esošā jumtiņa seguma demontāža, virsmas attīrīšana</t>
  </si>
  <si>
    <t>Jumtiņa skārda elementu demontāža</t>
  </si>
  <si>
    <t>Uzjumtiņu seguma atjaunošana</t>
  </si>
  <si>
    <t>Uzjumtiņa virsmas tīrīšana un gruntēšana no apakšas un malām</t>
  </si>
  <si>
    <t>Uzjumtiņa nesiltinātās virsmas no apakšas un malām armēšana ar stikla šķiedras sietu</t>
  </si>
  <si>
    <t>palīgmateriāli (līmlentes, stūra līstes)</t>
  </si>
  <si>
    <t>grunts pirms dekoratīvā apmetuma Baumit UniPrimer (Baumit vai ekvivalents)</t>
  </si>
  <si>
    <t>Dekoratīvā apmetumu iestrāde uzjumtiņa nesiltinātās virsmai no apakšas un malām</t>
  </si>
  <si>
    <t>dekoratīvais apmetums Baumit EdelPutz Spezial Natur 2.0 mm (Baumit vai ekvivalents)</t>
  </si>
  <si>
    <t>palīgmateriāli (līmlentes)</t>
  </si>
  <si>
    <t>Uzjumtiņa nesiltinātās virsmas gruntēšana un krāsošana no apakšas un malām</t>
  </si>
  <si>
    <t xml:space="preserve"> krāsa tonēta Baumit SilikatColor (Baumit vai ekvivalents) (krāsu saskaņojot ar pasūtītāju)</t>
  </si>
  <si>
    <t>Jumtiņa seguma ieklāšana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</si>
  <si>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</si>
  <si>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</si>
  <si>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</si>
  <si>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 ieskaitot pieslēgumus</t>
  </si>
  <si>
    <t>skārds ar PE pārklājumu (vai ekvivalents)</t>
  </si>
  <si>
    <t>palīgmateriāli (silikons, skrūves)</t>
  </si>
  <si>
    <t>Lietus ūdens notekcauruļu un notekreņu izbūve uzjumtiņam</t>
  </si>
  <si>
    <t>skārda ar PE pārklājumu, apaļa šķērsgriezuma tekne un noteka (vai ekvivalents)</t>
  </si>
  <si>
    <t>stiprinājumi, palīgmateriāli (silikons, skrūves)</t>
  </si>
  <si>
    <t>Sagatavošanas darbi</t>
  </si>
  <si>
    <t>Sastatņu montāžā, demontāža, īre 3.mēn</t>
  </si>
  <si>
    <t>Drošības tīkla (SCAFFOLD-NET 70 vai ekvivalents, fasādes aizsargsiets) uzstādīšana</t>
  </si>
  <si>
    <t>Apmalītes demontāža pa ēkas perimetru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</si>
  <si>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</si>
  <si>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</si>
  <si>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</si>
  <si>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</si>
  <si>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</si>
  <si>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</si>
  <si>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</si>
  <si>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</si>
  <si>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(λd=0,038 W/m*K) 100mm (vai ekvivalents)</t>
  </si>
  <si>
    <t>līmjava Baumit BituFix 2K (Baumit vai ekvivalents)</t>
  </si>
  <si>
    <t>palīgmateriāli (dībeļi u.c.)</t>
  </si>
  <si>
    <t>Siltinājuma armēšana ar stikla šķiedras sietu cokola virsmai</t>
  </si>
  <si>
    <t>zemapmetuma grunts Baumit UniPrimer (Baumit vai ekvivalents)</t>
  </si>
  <si>
    <t>Dekoratīvā apmetumu iestrāde fasādes virsmai</t>
  </si>
  <si>
    <t>Cokola gruntēšana un krāsošana</t>
  </si>
  <si>
    <t xml:space="preserve"> krāsa tonēta Baumit GranoporColor (Baumit vai ekvivalents) (krāsu saskaņojot ar pasūtītāju)</t>
  </si>
  <si>
    <t>Fasādes siltināšana</t>
  </si>
  <si>
    <t>Iebūvēt metāla cokola profillīsti</t>
  </si>
  <si>
    <t>EJOT alumīnija cokola profils 150 mm (vai ekvivalents)</t>
  </si>
  <si>
    <t>Ārsienas virsmas siltināšana ar fasādes akmens vates plātnēm b=150mm uz līmjavas kārtas, papildus stiprinot ar dībeļiem</t>
  </si>
  <si>
    <t>akmens vate (λd=0,036 W/m*K) 150mm (vai ekvivalents)</t>
  </si>
  <si>
    <t>Siltinājuma armēšana ar stikla šķiedras sietu fasādes virsmai</t>
  </si>
  <si>
    <t>EJOT profils 815 cokols plus vai ekvivalents</t>
  </si>
  <si>
    <t>Fasādes virsmas gruntēšana un krāsošana</t>
  </si>
  <si>
    <t>Logu un durvju aiļu malu apdare</t>
  </si>
  <si>
    <t>Logu un durvju aiļu malu siltināšana ar 30 mm akmens vati uz līmjavas kārtas dzīvokļos un kāpņu telpās</t>
  </si>
  <si>
    <t>akmens vate (λd=0,038 W/m*K) 30mm (vai ekvivalents)</t>
  </si>
  <si>
    <t>Siltinājuma armēšana ar stikla šķiedras sietu logu un durvju aiļu malām</t>
  </si>
  <si>
    <t>EJOT PVC profili (vai ekvivalents) logu un durvju pieslēguma vietam pa perimetru</t>
  </si>
  <si>
    <t>Pamatu apmalītes atjaunošana</t>
  </si>
  <si>
    <t>Aizbērt tranšeju ap pamatiem ar pievesto grunti, to blīvējot</t>
  </si>
  <si>
    <t xml:space="preserve">drenējoša smilts (filtrācijas koef.&gt;1m/dnn) (vai ekvivalents) </t>
  </si>
  <si>
    <t>Aizbērt tranšeju ap pamatiem ar dolomīta šķembām 150 mm biezumā, tās blīvējot</t>
  </si>
  <si>
    <t xml:space="preserve">dolomīta šķembas (fr.16-45 mm) 150 mm (vai ekvivalents) </t>
  </si>
  <si>
    <t>Aizbērt tranšeju ap pamatiem ar drenējoša smilts (filtrācijas koef.&gt;1m/dnn) 50 mm biezumā, tās blīvējot</t>
  </si>
  <si>
    <t xml:space="preserve">drenējoša smilts (filtrācijas koef.&gt;1m/dnn) 50 mm (vai ekvivalents) </t>
  </si>
  <si>
    <t>Bruģakmens apamales izveide</t>
  </si>
  <si>
    <t xml:space="preserve">bruģakmens 60 mm (vai ekvivalents) </t>
  </si>
  <si>
    <t>Betona ietvju apmales izbūve uz betons sagataves kārtas</t>
  </si>
  <si>
    <t xml:space="preserve">betons C8/10 (vai ekvivalents) </t>
  </si>
  <si>
    <t xml:space="preserve">betona ietvju apmale BR.100.20.8 (vai ekvivalents) </t>
  </si>
  <si>
    <t>Fasādes sakārtošana (karoga kāta turētāja, mājas Nr. u.c.)</t>
  </si>
  <si>
    <t>Esošo koka logu demontāža dzīvokļos</t>
  </si>
  <si>
    <t>Esošo koka logu demontāža kāpņu telpā</t>
  </si>
  <si>
    <t>Esošo pagraba koka logu demontāža</t>
  </si>
  <si>
    <t>Esošo bēniņu koka logu demontāža</t>
  </si>
  <si>
    <t>Skārda palodžu elementu demontāža visai ēkai</t>
  </si>
  <si>
    <t>Ārdurvju demontāža</t>
  </si>
  <si>
    <t>Logu montāža dzīvokļos</t>
  </si>
  <si>
    <t>PVC logu bloku montāža dzīvokļos, veramus, atgāžamus, saglabājot rūtojumu</t>
  </si>
  <si>
    <t>PVC konstrukcijas logi L-1 (2100x1350) U=1,25 W/(m²K) (vai ekvivalents)</t>
  </si>
  <si>
    <t>PVC konstrukcijas logi L-2 (1550x1350) U=1,25 W/(m²K) (vai ekvivalents)</t>
  </si>
  <si>
    <t>PVC konstrukcijas logi L-3 (600x1350) U=1,25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</si>
  <si>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</si>
  <si>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</si>
  <si>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</si>
  <si>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</si>
  <si>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</si>
  <si>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</si>
  <si>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</si>
  <si>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</si>
  <si>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</si>
  <si>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</si>
  <si>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</si>
  <si>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</si>
  <si>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kāpņu telpā</t>
  </si>
  <si>
    <t>PVC logu bloku montāža kāpņu telpā, veramus, atgāžamus, saglabājot rūtojumu</t>
  </si>
  <si>
    <t>PVC konstrukcijas logi L-4 (1520x1350) U=1,3 W/(m²K) (vai ekvivalents)</t>
  </si>
  <si>
    <t>PVC konstrukcijas logi L-5 (D700) U=1,3 W/(m²K) (vai ekvivalents)</t>
  </si>
  <si>
    <t>Ieejas mezgla durvju montāža</t>
  </si>
  <si>
    <t>Jauno tērauda konstrukcijas ārduvju montāža ieejas mezglā ieskaitot atduras ierīkošanu</t>
  </si>
  <si>
    <t>gab</t>
  </si>
  <si>
    <t>tērauda konstrukcijas durvis D1 (1320x2150) U≤1.6 W/(m2*K) (vai ekvivalents)</t>
  </si>
  <si>
    <t>blīvējuma materiāli</t>
  </si>
  <si>
    <t>furnitūra un rokturis</t>
  </si>
  <si>
    <t>Ārdurvju aprīkošana ar koda sistēmu ieskaitot pieslēgšanu, sistēmas programmas palaišanu</t>
  </si>
  <si>
    <t>čips (breloks)</t>
  </si>
  <si>
    <t>barošanas sistēmas materiāli</t>
  </si>
  <si>
    <t>Iesegt ar dekoratīvo skārdu ārējās palodzes</t>
  </si>
  <si>
    <t>Pagraba izbūvēt metāla restes V-3 RR 31 tonī</t>
  </si>
  <si>
    <t>Bēniņos izbūvēt metāla restes V-2 RR 31 tonī</t>
  </si>
  <si>
    <t>Sagatavošanās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</si>
  <si>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</si>
  <si>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</si>
  <si>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</si>
  <si>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</si>
  <si>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</si>
  <si>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</si>
  <si>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un koka lentera atjaunošana</t>
  </si>
  <si>
    <t>Telekomunikāciju un citu vadu nosegšana</t>
  </si>
  <si>
    <t>Esošo betona grīdu, kāpņu un laidu remonts, izlīdzināšana, seguma ieklāšana ar nodilumizturīgo krāsu</t>
  </si>
  <si>
    <t>Elektroinstalācijas pagaidu pārnešana</t>
  </si>
  <si>
    <t>Koka starpsienu demontāža (nogriešana, lai paredzētu vietu siltumizolācijai)</t>
  </si>
  <si>
    <t>Pārseguma siltināšana</t>
  </si>
  <si>
    <t>Siltumizolācijas pielīmēšana pagraba pārsegumam</t>
  </si>
  <si>
    <t>putupolistirols (λd=0,038 W/m*K) 150mm vai ekvivalents</t>
  </si>
  <si>
    <t>Siltinājuma armēšana pagraba pārsegumam</t>
  </si>
  <si>
    <t>Ventilācijas kanālu bojātus ķieģeļus demontēt</t>
  </si>
  <si>
    <t>Ventilācijas kanālu virsmas tīrīšana</t>
  </si>
  <si>
    <t>Ventilācijas izbūve</t>
  </si>
  <si>
    <t>Dabīgās ventilācijas kanālu tīrīšana, un vilkmes pārbaude ar atzinumu</t>
  </si>
  <si>
    <t>Dabīgās ventilācijas skursteņu aprīkošana ar pasīvās ventilācijas deflektoriem</t>
  </si>
  <si>
    <t>Ķieģeļu skursteņu mūrēšana</t>
  </si>
  <si>
    <t>pilnie apdares ķieģeļi paredzēti skursteņa virsjumta daļas mūrēšanai (vai ekvivalents)</t>
  </si>
  <si>
    <t>Ventilācijas šahtas virsmas apmēšana</t>
  </si>
  <si>
    <t>Ventilācijas šahtas virsmas špaktelēšana</t>
  </si>
  <si>
    <t>Ventilācijas šahtas virsmas gruntēšana un krāsošana</t>
  </si>
  <si>
    <t>Gaisa izplūdes iekārtas Aereco EHT iebūve ārsienas konstrukcijā (vai ekvivalents)</t>
  </si>
  <si>
    <t>Esošās apkures sistēmas demontāža</t>
  </si>
  <si>
    <t>Apkures/ siltumapgādes sistēma T1/T2</t>
  </si>
  <si>
    <t>Tērauda paneļu radiātors PURMO "Compact" C11-500-500 ar atgaisotāju un korķi (PURMO vai ekvivalents)</t>
  </si>
  <si>
    <t>Tērauda paneļu radiātors PURMO "Compact" C11-500-600 ar atgaisotāju un korķi (PURMO vai ekvivalents)</t>
  </si>
  <si>
    <t>Tērauda paneļu radiātors PURMO "Compact" C11-500-700 ar atgaisotāju un korķi (PURMO vai ekvivalents)</t>
  </si>
  <si>
    <t>Tērauda paneļu radiātors PURMO "Compact" C22-500-500 ar atgaisotāju un korķi (PURMO vai ekvivalents)</t>
  </si>
  <si>
    <t>Tērauda paneļu radiātors PURMO "Compact" C22-500-600 ar atgaisotāju un korķi (PURMO vai ekvivalents)</t>
  </si>
  <si>
    <t>Tērauda paneļu radiātors PURMO "Compact" C22-500-700 ar atgaisotāju un korķi (PURMO vai ekvivalents)</t>
  </si>
  <si>
    <t>Tērauda paneļu radiātors PURMO "Compact" C22-500-800 ar atgaisotāju un korķi (PURMO vai ekvivalents)</t>
  </si>
  <si>
    <t>Tērauda paneļu radiātors PURMO "Compact" C22-500-900 ar atgaisotāju un korķi (PURMO vai ekvivalents)</t>
  </si>
  <si>
    <t>Tērauda paneļu radiātors PURMO "Compact" C22-500-1000 ar atgaisotāju un korķi (PURMO vai ekvivalents)</t>
  </si>
  <si>
    <t>Radiatoru stiprinājumi</t>
  </si>
  <si>
    <t>Turpgaitas priešiestatījuma vārsts "Danfoss" RA-N DN15 (vai ekvivalents)</t>
  </si>
  <si>
    <t>Termostatiskā vārsta galva "Danfoss" RA 2000 (vai ekvivalents)</t>
  </si>
  <si>
    <t>Atgaitas vārsts "Danfoss" RLV DN15 (vai ekvivalents)</t>
  </si>
  <si>
    <t>Automātiskais atgaisotājs komplektā ar lodveida krānu DN15 (vai ekvivalents)</t>
  </si>
  <si>
    <t>Drenāžas ventilis DN15</t>
  </si>
  <si>
    <t>Balansejošais vārsts ar mērīšanas nipeļiem, noslēgšanas un izlaides funkcijām STAD DN15 (vai ekvivalents)</t>
  </si>
  <si>
    <t>Balansejošais vārsts ar mērīšanas nipeļiem, noslēgšanas un izlaides funkcijām STAD DN32 (vai ekvivalents)</t>
  </si>
  <si>
    <t>Lodveida noslēgvārsts DN15 (vai ekvivalents)</t>
  </si>
  <si>
    <t>Lodveida noslēgvārsts DN20 (vai ekvivalents)</t>
  </si>
  <si>
    <t>Lodveida noslēgvārsts DN40 (vai ekvivalents)</t>
  </si>
  <si>
    <t>Presējamās karbona (metālplastīta) caurules 15 (vai ekvivalents)</t>
  </si>
  <si>
    <t>Presējamās karbona (metālplastīta) caurules 18 (vai ekvivalents)</t>
  </si>
  <si>
    <t>Presējamās karbona (metālplastīta) caurules 22 (vai ekvivalents)</t>
  </si>
  <si>
    <t>Presējamās karbona (metālplastīta) caurules 28 (vai ekvivalents)</t>
  </si>
  <si>
    <t>Presējamās karbona (metālplastīta) caurules 35 (vai ekvivalents)</t>
  </si>
  <si>
    <t>Presējamās karbona (metālplastīta) caurules 42 (vai ekvivalents)</t>
  </si>
  <si>
    <t>Cauruļvadu veidgabali, aizsargčaulas, balsti, kompensatori un stiprinājumi</t>
  </si>
  <si>
    <t>Siltumizolācijas čaula ar folija pārklājumu ISOVER KK-ALC 42x30 λd=0,045 W/(mK) (vai ekvivalents)</t>
  </si>
  <si>
    <t>Siltumizolācijas čaula ar folija pārklājumu ISOVER KK-ALC 15x50 λd=0,045 W/(mK) (vai ekvivalents)</t>
  </si>
  <si>
    <t>Siltumizolācijas čaula ar folija pārklājumu ISOVER KK-ALC 18x50 λd=0,045 W/(mK) (vai ekvivalents)</t>
  </si>
  <si>
    <t>Siltumizolācijas čaula ar folija pārklājumu ISOVER KK-ALC 22x50 λd=0,045 W/(mK) (vai ekvivalents)</t>
  </si>
  <si>
    <t>Siltumizolācijas čaula ar folija pārklājumu ISOVER KK-ALC 28x50 λd=0,045 W/(mK) (vai ekvivalents)</t>
  </si>
  <si>
    <t>Siltumizolācijas čaula ar folija pārklājumu ISOVER KK-ALC 35x50 λd=0,045 W/(mK) (vai ekvivalents)</t>
  </si>
  <si>
    <t>Siltumizolācijas čaula ar folija pārklājumu ISOVER KK-ALC 42x50 λd=0,045 W/(mK) (vai ekvivalents)</t>
  </si>
  <si>
    <t>PVC apvalks</t>
  </si>
  <si>
    <t>Izolācijas palīgmateriāli</t>
  </si>
  <si>
    <t>Dzīvokļu siltuma uzskaites sistēma (Alokatori, datu savācēji, serveri)</t>
  </si>
  <si>
    <t>Elektrokabeļi</t>
  </si>
  <si>
    <t>Elektromontāžas palīgmateriāli</t>
  </si>
  <si>
    <t>Caurumu veidošana norobežojošajās konstrukcijās (sienās un pārseguma paneļos) cauruļvadu izbūvei</t>
  </si>
  <si>
    <t>Norobežojošo konstrukciju kosmētiskais remonts atjaunot tās sākotnējā izskatā un kvalitātē</t>
  </si>
  <si>
    <t>Apkures sistēmas skalošana, uzpildīšana, atgaisošana, balansēšana un palaišana</t>
  </si>
  <si>
    <t>Montāžas komplekts</t>
  </si>
  <si>
    <t>Esošās aukstā ūdensvada sistēmas demontāža</t>
  </si>
  <si>
    <t>Esošās karstā ūdensvada sistēmas demontāža</t>
  </si>
  <si>
    <t>Esošās sadzīves kanalizācijas sistēmas demontāža</t>
  </si>
  <si>
    <t>ŪDENSAPGĀDES SISTĒMA</t>
  </si>
  <si>
    <t>Ūdenapgādes guļvads U1</t>
  </si>
  <si>
    <t>Cauruļvads ar šķiedru ūdenim 20x3.4 (vai ekvivalents)</t>
  </si>
  <si>
    <t>Cauruļvads ar šķiedru ūdenim 32x5.4 (vai ekvivalents)</t>
  </si>
  <si>
    <t>Cauruļvads ar šķiedru ūdenim 40x6.7 (vai ekvivalents)</t>
  </si>
  <si>
    <t>Cauruļvads ar šķiedru ūdenim 50x8.3 (vai ekvivalents)</t>
  </si>
  <si>
    <t>PPR Līkums-90 32x5.4 (vai ekvivalents)</t>
  </si>
  <si>
    <t>gab.</t>
  </si>
  <si>
    <t>PPR Līkums-90 40x6.7 (vai ekvivalents)</t>
  </si>
  <si>
    <t>PPR T-gabals-90 32/32/20 (vai ekvivalents)</t>
  </si>
  <si>
    <t>PPR T-gabals-90 32/32/40 (vai ekvivalents)</t>
  </si>
  <si>
    <t>PPR T-gabals-90 50/50/40 (vai ekvivalents)</t>
  </si>
  <si>
    <t>Izlaides ar gala vāku DN15</t>
  </si>
  <si>
    <t>Lodveida ventilis t=120˚; P=10 bar DN20</t>
  </si>
  <si>
    <t>Lodveida ventilis t=120˚; P=10 bar DN32</t>
  </si>
  <si>
    <t>Pretkondensāta/ siltumzolācija ST K-Flex λ0 °C = 0,033 W/mK 22x9 (vai ekvivalents)</t>
  </si>
  <si>
    <t>Pretkondensāta/ siltumzolācija ST K-Flex λ0 °C = 0,033 W/mK 35x9 (vai ekvivalents)</t>
  </si>
  <si>
    <t>Pretkondensāta/ siltumzolācija ST K-Flex λ0 °C = 0,033 W/mK 42x9 (vai ekvivalents)</t>
  </si>
  <si>
    <t>Pretkondensāta/ siltumzolācija ST K-Flex λ0 °C = 0,033 W/mK 54x9 (vai ekvivalents)</t>
  </si>
  <si>
    <t>Pievienojums ūdens ievadam</t>
  </si>
  <si>
    <t>Ūdenapgādes stāvvadi U1</t>
  </si>
  <si>
    <t>Cauruļvads ar šķiedru ūdenim 25x4.2 (vai ekvivalents)</t>
  </si>
  <si>
    <t>PPR Līkums-90 20x3.4 (vai ekvivalents)</t>
  </si>
  <si>
    <t>PPR T-gabals-90 25/25/20 (vai ekvivalents)</t>
  </si>
  <si>
    <t>Lodveida ventilis t=120˚; P=10 bar DN15 - pievienojums uzskaites mezglam (uzskaites mezgls netiek iekļauts)</t>
  </si>
  <si>
    <t>Pretkondensāta/ siltumzolācija ST K-Flex λ0 °C = 0,033 W/mK 28x9 (vai ekvivalents)</t>
  </si>
  <si>
    <t>KARSTĀ UN CIRKULĀCIJAS ŪDENS APGĀDE</t>
  </si>
  <si>
    <t>Karstā un cirkulācijas ūdenapgādes guļvads</t>
  </si>
  <si>
    <t>PPR T-gabals-90 20 (vai ekvivalents)</t>
  </si>
  <si>
    <t>Balansēšanas vārsts DN15</t>
  </si>
  <si>
    <t>Lodveida ventilis t=120˚; P=10 bar DN15</t>
  </si>
  <si>
    <t>Akmensvates izolācijas čaula, ar alum. atstarojošo slāni PAROC Alucoat izolācija λ100°C=0,044 W/mK 22/50 (vai ekvivalents)</t>
  </si>
  <si>
    <t>Akmensvates izolācijas čaula, ar alum. atstarojošo slāni PAROC Alucoat izolācija λ100°C=0,044 W/mK 35/50 (vai ekvivalents)</t>
  </si>
  <si>
    <t>Akmensvates izolācijas čaula, ar alum. atstarojošo slāni PAROC Alucoat izolācija λ100°C=0,044 W/mK 42/50 (vai ekvivalents)</t>
  </si>
  <si>
    <t>Akmensvates izolācijas čaula, ar alum. atstarojošo slāni PAROC Alucoat izolācija λ100°C=0,044 W/mK 54/50 (vai ekvivalents)</t>
  </si>
  <si>
    <t>Pievienojums karstā ūdens siltummainim</t>
  </si>
  <si>
    <t>Ūdenapgādes stāvvadi T3, T4</t>
  </si>
  <si>
    <t>PPR T-gabals-90 20x3.4 (vai ekvivalents)</t>
  </si>
  <si>
    <t>Akmensvates izolācijas čaula, ar alum. atstarojošo slāni PAROC Alucoat izolācija  λ100°C=0,044 W/mK 22/50 (vai ekvivalents)</t>
  </si>
  <si>
    <t>Akmensvates izolācijas čaula, ar alum. atstarojošo slāni PAROC Alucoat izolācija  λ100°C=0,044 W/mK 28/50 (vai ekvivalents)</t>
  </si>
  <si>
    <t>Akmensvates izolācijas čaula, ar alum. atstarojošo slāni PAROC Alucoat izolācija  λ100°C=0,044 W/mK 35/50 (vai ekvivalents)</t>
  </si>
  <si>
    <t>SADZĪVES KANALIZĀCIJAS GUĻVADS K1 PAGRABĀ</t>
  </si>
  <si>
    <t>Sadzīves kanalizācijas guļvads K1</t>
  </si>
  <si>
    <t>Iekšdarbu kanalizācijas caurule PP DN110 (vai ekvivalents)</t>
  </si>
  <si>
    <t>Iekšdarbu kanalizācijas PP līkumi DN110 (vai ekvivalents)</t>
  </si>
  <si>
    <t>Iekšdarbu kanalizācijas PP T-gabals DN110/110 (vai ekvivalents)</t>
  </si>
  <si>
    <t>Tīrīšanas lūka PP DN110 (vai ekvivalents)</t>
  </si>
  <si>
    <t>Ārdarbu kanalizācijas caurule KG DN100 (vai ekvivalents)</t>
  </si>
  <si>
    <t>Tērauda aizsargčaula PL DN110 (vai ekvivalents)</t>
  </si>
  <si>
    <t>Āra kanalizācijas izvada lidz skatakai nomaiņa</t>
  </si>
  <si>
    <t>Dzīvokļa grīdas labošana</t>
  </si>
  <si>
    <t>Alucoat izolācija trokšņa slāpēšanai 114/30 (vai ekvivalents)</t>
  </si>
  <si>
    <t>Sadzīves kanalizācijas stāvvads K1</t>
  </si>
  <si>
    <t>Iekšdarbu kanalizācijas PP X-gabals 110/110/50/50 (vai ekvivalents)</t>
  </si>
  <si>
    <t>Iekšdarbu kanalizācijas PP X-gabals 110/110/110/50 (vai ekvivalents)</t>
  </si>
  <si>
    <t>Tīrīšanas lūka PP DN110 - revīzija (vai ekvivalents)</t>
  </si>
  <si>
    <t>Vēdināšanas jumtiņš</t>
  </si>
  <si>
    <t>Pievienojums pie dzīvokļa mezgla</t>
  </si>
  <si>
    <t>Pārsegumu šķērsošanas vietas uzlabošana (špaktelēšana, krāsošana) un ugunsdrošās manžetes uzstādīšana kanalizācijas stāvvadiem (apjomu precizēt būvniecības laikā)</t>
  </si>
  <si>
    <t>Stāvvadu šahtu atvēršana, aizvēršana, špaktelēšana (stāvvadam jābūt aizvērtam līdz baltajai apdarei)</t>
  </si>
  <si>
    <t>Veidgabali, fasondaļas</t>
  </si>
  <si>
    <t>Kompensātori</t>
  </si>
  <si>
    <t>Nekustīgie balsti</t>
  </si>
  <si>
    <t>Stiprinājumi un palīgmateriāli</t>
  </si>
  <si>
    <t>Ūdensapgādes sistēmas hidrauliskās pārbaude un sistēmas skalošana , balansēšana un balansēšanas aktu sastādīšana</t>
  </si>
  <si>
    <t>Ūdens sistēmas palaišanu un ieregulēšanu</t>
  </si>
  <si>
    <t>Armatūras marķēšana</t>
  </si>
  <si>
    <t>kokmateriāls 50x100mm, 50x200mm (vai ekvivalents)</t>
  </si>
  <si>
    <t>kokmateriāls 30x100 mm (vai ekvivalents)</t>
  </si>
  <si>
    <t>skārda ar PE pārklājumu, apaļa šķērsgriezuma tekne D150 ar palīgelementiem (vai ekvivalents)</t>
  </si>
  <si>
    <t>skārda ar PE pārklājumu, apaļa šķērsgriezuma noteka D100 ar palīgelementiem (vai ekvivalents)</t>
  </si>
  <si>
    <t>impregnēts kokmateriāls karkasam (vai ekvivalents)</t>
  </si>
  <si>
    <t>dekoratīvie apdares dēlīši (vai ekvivalents)</t>
  </si>
  <si>
    <t>impregnēts kokmateriāls 25x100 mm (paredzēts ~30% no kopējā apjoma) (vai ekvivalents)</t>
  </si>
  <si>
    <t>koda sistēma LASKOMEX CD-2513TP INOX (vai ekvivalents)</t>
  </si>
  <si>
    <t>durvju aizvērējs GEZE TS2000 V BC (vai ekvivalents)</t>
  </si>
  <si>
    <t>siets Rabica Zn 0.65mm 13x25mm (vai ekvivalents)</t>
  </si>
  <si>
    <t>apmetuma java (vai ekvivalents)</t>
  </si>
  <si>
    <t>grunts dziļā (vai ekvivalents)</t>
  </si>
  <si>
    <t>smalkā špaktele (vai ekvivalents)</t>
  </si>
  <si>
    <t>Pavisam būvniecības izmaksas</t>
  </si>
  <si>
    <t xml:space="preserve">Tāme sastādīta </t>
  </si>
  <si>
    <t xml:space="preserve">Tiešās izmaksas kopā, t. sk. darba devēja sociālais nodoklis 23.59%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</si>
</sst>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3" fillId="2" borderId="0">
      <alignment vertical="center" wrapText="1"/>
    </xf>
  </cellStyleXfs>
  <cellXfs count="1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6" fillId="0" borderId="29" xfId="0" applyNumberFormat="1" applyFont="1" applyBorder="1" applyAlignment="1">
      <alignment vertical="top" wrapText="1"/>
    </xf>
    <xf numFmtId="164" fontId="7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8" fillId="0" borderId="4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6" fillId="0" borderId="21" xfId="0" applyFont="1" applyBorder="1" applyAlignment="1">
      <alignment horizontal="right"/>
    </xf>
    <xf numFmtId="2" fontId="6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2" fontId="1" fillId="0" borderId="28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2" fontId="1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5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/>
    </xf>
    <xf numFmtId="0" fontId="1" fillId="0" borderId="48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50" xfId="0" applyFont="1" applyBorder="1" applyAlignment="1">
      <alignment horizontal="center" vertical="center" textRotation="90" wrapText="1"/>
    </xf>
  </cellXfs>
  <cellStyles count="5">
    <cellStyle name="Normal" xfId="0" builtinId="0"/>
    <cellStyle name="Normal 2" xfId="2" xr:uid="{7728D04F-492C-44E8-B42B-2D52765FDA4E}"/>
    <cellStyle name="Parasts 2" xfId="4" xr:uid="{E52AC4F8-3720-4072-B6D5-7B885164601D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7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2B29987-9655-40F4-8C57-31DE53B8F2F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CA8CC16E-7E11-4F59-8ADA-B195CA2B65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75E73618-7EFC-4D0D-A77B-062E056692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DF3BB6DE-D476-41B8-8F9B-C36DA25910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7E61AB6-17C4-4C1B-A77A-B5D19531955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5FD2C9B-421A-4AFB-BA49-94C1805083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8687ADE-8D86-429A-BCE9-B7AC0255857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31D6CD16-730F-42D9-9F3F-52F5A03F20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D988ABA-6126-4E13-BF7F-088A8DE74B8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A8DDF3F2-44EC-4119-95C2-BB4D02BEB9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B4FFB0CA-F030-4D76-95BB-75933156E41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D6085F74-0559-4A8D-9EA3-3D853298468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7D215ED-08BC-4FB2-96E7-4372C1F9578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1144306F-F983-4A00-990B-9A1D213CE6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B82A953B-5B5C-433E-80B8-8BC59AC7AB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BAF2F47-091E-4EDA-B323-FBD0380E52B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9B6FB066-F66E-4327-9457-E1439F3BFAB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7F8CD047-01BD-418A-A59B-7B96CF9AA1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32E83966-5FD5-44CF-ACB2-E8DE412AD4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6DEF5819-7267-4ED0-8C3B-767E65BC16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95F12CB-3F08-4D2A-9EBE-AF5A75CA23B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7F837102-A125-4CA1-A7B1-7F2337CFC9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23">
            <a:extLst>
              <a:ext uri="{FF2B5EF4-FFF2-40B4-BE49-F238E27FC236}">
                <a16:creationId xmlns:a16="http://schemas.microsoft.com/office/drawing/2014/main" id="{887E7D5F-EE86-4AFF-B189-53AC47D6FA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D5260240-9B4A-4E1A-A4E8-7A046BC9EC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022084D-92A8-468E-9F18-4A6A0B10959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3BB78FA8-E4A8-45B6-B05D-BB337DD7E77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EDA72235-59A7-4F05-99F5-C4E34EE845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8">
            <a:extLst>
              <a:ext uri="{FF2B5EF4-FFF2-40B4-BE49-F238E27FC236}">
                <a16:creationId xmlns:a16="http://schemas.microsoft.com/office/drawing/2014/main" id="{C2A5B2ED-0172-44B2-A26A-A2A3D6A09E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67931015-8A72-41E7-B789-7D48445A4AA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5A40C66D-135E-4E1A-9A12-97833C9F90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B5F9C7D-1BEE-4F97-9734-337B20D9A0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B5C3BA7-FC2F-4ACD-9885-BD9D82DB95F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992F040C-DF5B-472E-BC14-D95B816AF4B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FE3AE8E5-31B2-4F5D-B79A-167F1B96E43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D3834C22-F80A-460D-A3A9-014E56971A3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4A947FCE-FCC3-49AD-8B17-CCB19BA924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B5F6E02-F8FF-4E86-AA8C-AE94DCA1C07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550B7013-FA34-4FF9-B1BB-7D9E82E3C43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9">
            <a:extLst>
              <a:ext uri="{FF2B5EF4-FFF2-40B4-BE49-F238E27FC236}">
                <a16:creationId xmlns:a16="http://schemas.microsoft.com/office/drawing/2014/main" id="{6308BC27-178C-4CA4-A4E2-CE852D5C84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B75A3AE9-BCBC-4B6C-AB27-0E515E22CD2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9C14CEF-CA4E-4DE6-AF7E-B734DF094F4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D115DB90-B4A3-4CD9-8918-8BBA81FB8B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1EBCFA99-15A4-4F1F-A58C-3E690159CAC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30C3B170-7DE4-4894-BE2B-10A7DC241E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472EA04E-0B7E-4CBD-94AF-AAA58C09500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7" name="Line 46">
            <a:extLst>
              <a:ext uri="{FF2B5EF4-FFF2-40B4-BE49-F238E27FC236}">
                <a16:creationId xmlns:a16="http://schemas.microsoft.com/office/drawing/2014/main" id="{AEF58D7A-CCC7-46DA-8ABD-1510C08029C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7">
            <a:extLst>
              <a:ext uri="{FF2B5EF4-FFF2-40B4-BE49-F238E27FC236}">
                <a16:creationId xmlns:a16="http://schemas.microsoft.com/office/drawing/2014/main" id="{78366188-642C-438C-87AA-347F77F37C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48">
            <a:extLst>
              <a:ext uri="{FF2B5EF4-FFF2-40B4-BE49-F238E27FC236}">
                <a16:creationId xmlns:a16="http://schemas.microsoft.com/office/drawing/2014/main" id="{7B16CCAC-3928-464B-8B68-677A8221B7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23DC65CB-93DD-4577-ACE9-C20097068FB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1" name="Line 50">
            <a:extLst>
              <a:ext uri="{FF2B5EF4-FFF2-40B4-BE49-F238E27FC236}">
                <a16:creationId xmlns:a16="http://schemas.microsoft.com/office/drawing/2014/main" id="{83E6A079-7B05-4FE7-90C4-17F85D23E4F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51">
            <a:extLst>
              <a:ext uri="{FF2B5EF4-FFF2-40B4-BE49-F238E27FC236}">
                <a16:creationId xmlns:a16="http://schemas.microsoft.com/office/drawing/2014/main" id="{EB1A3044-2F04-405F-929C-84F29614EA9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9654F9A7-F457-4E38-80B8-2398FD8F0BE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5C9BEF31-8457-4DE5-84F0-42DCE62B777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5" name="Line 54">
            <a:extLst>
              <a:ext uri="{FF2B5EF4-FFF2-40B4-BE49-F238E27FC236}">
                <a16:creationId xmlns:a16="http://schemas.microsoft.com/office/drawing/2014/main" id="{1B29D5DE-3924-45AD-8D04-3AF67BE875A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55">
            <a:extLst>
              <a:ext uri="{FF2B5EF4-FFF2-40B4-BE49-F238E27FC236}">
                <a16:creationId xmlns:a16="http://schemas.microsoft.com/office/drawing/2014/main" id="{FFA4456D-6A46-4E91-A9A9-9B81EAA194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4B28DCD4-2932-468E-B4BB-74297987291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352E722E-CF9F-491C-9CD5-075FE2497D6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9" name="Line 58">
            <a:extLst>
              <a:ext uri="{FF2B5EF4-FFF2-40B4-BE49-F238E27FC236}">
                <a16:creationId xmlns:a16="http://schemas.microsoft.com/office/drawing/2014/main" id="{66F44409-9D40-4E14-80BC-591E6D06058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31E44962-380C-4475-A78A-61CA7FE895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0">
            <a:extLst>
              <a:ext uri="{FF2B5EF4-FFF2-40B4-BE49-F238E27FC236}">
                <a16:creationId xmlns:a16="http://schemas.microsoft.com/office/drawing/2014/main" id="{D852CC3F-2F53-41B3-8839-550ABF0661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FE01EFCE-5984-4406-8978-8DC66167A20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56D39039-B323-4CED-B307-AD35B9CE979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1AF5982A-8935-4033-B7E3-56EB1F64DB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64">
            <a:extLst>
              <a:ext uri="{FF2B5EF4-FFF2-40B4-BE49-F238E27FC236}">
                <a16:creationId xmlns:a16="http://schemas.microsoft.com/office/drawing/2014/main" id="{5D309018-526F-43F3-81C8-D187E358C0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EEBACE13-6FA1-41D3-95F3-96AC6EF4712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1C27C447-5C85-48C6-A8E7-C1627B276D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845277B5-4A89-49DD-AFBE-141C61156ED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8">
            <a:extLst>
              <a:ext uri="{FF2B5EF4-FFF2-40B4-BE49-F238E27FC236}">
                <a16:creationId xmlns:a16="http://schemas.microsoft.com/office/drawing/2014/main" id="{AAF1184F-6E67-43A3-A9C4-4BA944DCDD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6D72A4EF-8933-41A9-B9A1-EB633A7B5E4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D169807A-D2CD-46C8-9E80-61DA5804E5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71">
            <a:extLst>
              <a:ext uri="{FF2B5EF4-FFF2-40B4-BE49-F238E27FC236}">
                <a16:creationId xmlns:a16="http://schemas.microsoft.com/office/drawing/2014/main" id="{FC9B128D-4304-484D-A81E-C783C550AD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72">
            <a:extLst>
              <a:ext uri="{FF2B5EF4-FFF2-40B4-BE49-F238E27FC236}">
                <a16:creationId xmlns:a16="http://schemas.microsoft.com/office/drawing/2014/main" id="{F6C9DA34-768C-4B07-B01A-CE86D04B35B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3DC64D8F-9C55-4B78-A10B-07CBA9BEF34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5" name="Line 74">
            <a:extLst>
              <a:ext uri="{FF2B5EF4-FFF2-40B4-BE49-F238E27FC236}">
                <a16:creationId xmlns:a16="http://schemas.microsoft.com/office/drawing/2014/main" id="{D2EA2B6C-50A1-4B08-B22C-200537A4EB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75">
            <a:extLst>
              <a:ext uri="{FF2B5EF4-FFF2-40B4-BE49-F238E27FC236}">
                <a16:creationId xmlns:a16="http://schemas.microsoft.com/office/drawing/2014/main" id="{C114E5BB-46FD-44BD-BBA3-F79AD1A419D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76">
            <a:extLst>
              <a:ext uri="{FF2B5EF4-FFF2-40B4-BE49-F238E27FC236}">
                <a16:creationId xmlns:a16="http://schemas.microsoft.com/office/drawing/2014/main" id="{B96CBA5D-57DF-4F68-8824-7B00D56EBB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864E608C-D265-4D35-895B-27B72955D0B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9" name="Line 78">
            <a:extLst>
              <a:ext uri="{FF2B5EF4-FFF2-40B4-BE49-F238E27FC236}">
                <a16:creationId xmlns:a16="http://schemas.microsoft.com/office/drawing/2014/main" id="{A774241C-7999-482E-8C0F-800A994DF7A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79">
            <a:extLst>
              <a:ext uri="{FF2B5EF4-FFF2-40B4-BE49-F238E27FC236}">
                <a16:creationId xmlns:a16="http://schemas.microsoft.com/office/drawing/2014/main" id="{5A2C31E3-0E51-4146-9D76-90F78BD32DE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61657487-A7D7-4F33-9D1F-BF819FD74D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234892B7-DF9D-42C4-98BA-CC710C374C0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3" name="Line 82">
            <a:extLst>
              <a:ext uri="{FF2B5EF4-FFF2-40B4-BE49-F238E27FC236}">
                <a16:creationId xmlns:a16="http://schemas.microsoft.com/office/drawing/2014/main" id="{AE04C86E-8781-4C85-AE91-5705BDEF13E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83">
            <a:extLst>
              <a:ext uri="{FF2B5EF4-FFF2-40B4-BE49-F238E27FC236}">
                <a16:creationId xmlns:a16="http://schemas.microsoft.com/office/drawing/2014/main" id="{853C0757-8CF0-4B6B-A062-1C5E10991C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CE2C4605-12D6-4EC1-9A7D-D9DAE170D1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D6648E71-E98A-4361-BF58-DB44604303C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7" name="Line 86">
            <a:extLst>
              <a:ext uri="{FF2B5EF4-FFF2-40B4-BE49-F238E27FC236}">
                <a16:creationId xmlns:a16="http://schemas.microsoft.com/office/drawing/2014/main" id="{4A651FF9-8382-4A55-A2DB-EE67618ED7E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967D8AC3-3A53-4CDA-968A-1531B82DCA1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88">
            <a:extLst>
              <a:ext uri="{FF2B5EF4-FFF2-40B4-BE49-F238E27FC236}">
                <a16:creationId xmlns:a16="http://schemas.microsoft.com/office/drawing/2014/main" id="{841CEC9C-3B92-457D-950B-66857CE571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93532EA6-4B04-4B81-8AD9-54CD449D5F5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1" name="Line 90">
            <a:extLst>
              <a:ext uri="{FF2B5EF4-FFF2-40B4-BE49-F238E27FC236}">
                <a16:creationId xmlns:a16="http://schemas.microsoft.com/office/drawing/2014/main" id="{DCC52735-40B6-46CC-A1DF-AE34AA9E5B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8B7EE183-55D9-42C5-93FD-CF57558F84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92">
            <a:extLst>
              <a:ext uri="{FF2B5EF4-FFF2-40B4-BE49-F238E27FC236}">
                <a16:creationId xmlns:a16="http://schemas.microsoft.com/office/drawing/2014/main" id="{7F4D8B5B-2226-4E20-AF95-677541EC98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DDF2EFE1-E755-42CF-897A-96145D03835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5" name="Line 94">
            <a:extLst>
              <a:ext uri="{FF2B5EF4-FFF2-40B4-BE49-F238E27FC236}">
                <a16:creationId xmlns:a16="http://schemas.microsoft.com/office/drawing/2014/main" id="{9AE7076C-6AEC-4BA4-B5D4-B4582E494E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95">
            <a:extLst>
              <a:ext uri="{FF2B5EF4-FFF2-40B4-BE49-F238E27FC236}">
                <a16:creationId xmlns:a16="http://schemas.microsoft.com/office/drawing/2014/main" id="{95A7D762-0E62-4B16-9E84-6A8355E097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AB72FA7A-2FBD-42AF-A64A-68D2713E81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2BB98A56-EB4E-413C-B2E0-DB2C7429ECD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9" name="Line 98">
            <a:extLst>
              <a:ext uri="{FF2B5EF4-FFF2-40B4-BE49-F238E27FC236}">
                <a16:creationId xmlns:a16="http://schemas.microsoft.com/office/drawing/2014/main" id="{A749EA58-2F22-45CB-AFF2-187AB97DF09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99">
            <a:extLst>
              <a:ext uri="{FF2B5EF4-FFF2-40B4-BE49-F238E27FC236}">
                <a16:creationId xmlns:a16="http://schemas.microsoft.com/office/drawing/2014/main" id="{65308517-02AE-478A-BE58-44AB38998C7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E18A0621-EC12-41A5-96B2-CE98D329E6A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A2785F49-A103-4DEF-9848-A7DC3AB52DA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3" name="Line 102">
            <a:extLst>
              <a:ext uri="{FF2B5EF4-FFF2-40B4-BE49-F238E27FC236}">
                <a16:creationId xmlns:a16="http://schemas.microsoft.com/office/drawing/2014/main" id="{5161F70E-F3C1-4309-AB47-2A8ED68F525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ACD71D26-2F7A-4040-A308-46B850B29B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04">
            <a:extLst>
              <a:ext uri="{FF2B5EF4-FFF2-40B4-BE49-F238E27FC236}">
                <a16:creationId xmlns:a16="http://schemas.microsoft.com/office/drawing/2014/main" id="{9C8DD7F2-F8FA-4CF4-A3D5-2E85E9B96E9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50C89783-1C6B-4FC0-8AFA-45C84F6251E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7" name="Line 106">
            <a:extLst>
              <a:ext uri="{FF2B5EF4-FFF2-40B4-BE49-F238E27FC236}">
                <a16:creationId xmlns:a16="http://schemas.microsoft.com/office/drawing/2014/main" id="{A58087CA-A318-4F82-902E-0E6CA02CCF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6C0D3334-9D57-4907-A6D7-42C00EDBF4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108">
            <a:extLst>
              <a:ext uri="{FF2B5EF4-FFF2-40B4-BE49-F238E27FC236}">
                <a16:creationId xmlns:a16="http://schemas.microsoft.com/office/drawing/2014/main" id="{58DDC612-7A02-4D10-A8EE-0C062ACC43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8F100D28-9493-4695-8781-3CA3A58DEA9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0C3B9B11-18F4-4985-999F-95BE71FCEB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1">
            <a:extLst>
              <a:ext uri="{FF2B5EF4-FFF2-40B4-BE49-F238E27FC236}">
                <a16:creationId xmlns:a16="http://schemas.microsoft.com/office/drawing/2014/main" id="{3AF10076-D742-4ECD-9A67-700CA53D0E1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">
            <a:extLst>
              <a:ext uri="{FF2B5EF4-FFF2-40B4-BE49-F238E27FC236}">
                <a16:creationId xmlns:a16="http://schemas.microsoft.com/office/drawing/2014/main" id="{E216B977-9A67-48B8-8173-711DDE6CD7E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792F0865-0FF1-4993-AB0E-D660C5AED16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BD86F08F-F71F-433B-B47C-1079591F8E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115">
            <a:extLst>
              <a:ext uri="{FF2B5EF4-FFF2-40B4-BE49-F238E27FC236}">
                <a16:creationId xmlns:a16="http://schemas.microsoft.com/office/drawing/2014/main" id="{40AED1AD-4365-4252-9E3F-F469C599742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116">
            <a:extLst>
              <a:ext uri="{FF2B5EF4-FFF2-40B4-BE49-F238E27FC236}">
                <a16:creationId xmlns:a16="http://schemas.microsoft.com/office/drawing/2014/main" id="{A74FF589-0B94-401C-A40B-D330E6B67E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DDE218FD-00DC-480D-AF87-539BCF2F0F1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9" name="Line 118">
            <a:extLst>
              <a:ext uri="{FF2B5EF4-FFF2-40B4-BE49-F238E27FC236}">
                <a16:creationId xmlns:a16="http://schemas.microsoft.com/office/drawing/2014/main" id="{9C1612B6-F9DF-4F46-B08E-BBEA685348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119">
            <a:extLst>
              <a:ext uri="{FF2B5EF4-FFF2-40B4-BE49-F238E27FC236}">
                <a16:creationId xmlns:a16="http://schemas.microsoft.com/office/drawing/2014/main" id="{BCC454A4-FF97-4971-9E2E-3A75C365DD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120">
            <a:extLst>
              <a:ext uri="{FF2B5EF4-FFF2-40B4-BE49-F238E27FC236}">
                <a16:creationId xmlns:a16="http://schemas.microsoft.com/office/drawing/2014/main" id="{955F2D77-204D-488C-A370-A0170D17D9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22" name="Group 121">
          <a:extLst>
            <a:ext uri="{FF2B5EF4-FFF2-40B4-BE49-F238E27FC236}">
              <a16:creationId xmlns:a16="http://schemas.microsoft.com/office/drawing/2014/main" id="{10D526AB-A229-4351-944B-718D9E5653F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23" name="Line 122">
            <a:extLst>
              <a:ext uri="{FF2B5EF4-FFF2-40B4-BE49-F238E27FC236}">
                <a16:creationId xmlns:a16="http://schemas.microsoft.com/office/drawing/2014/main" id="{6BAF96C2-7F77-499F-851F-DADD252781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123">
            <a:extLst>
              <a:ext uri="{FF2B5EF4-FFF2-40B4-BE49-F238E27FC236}">
                <a16:creationId xmlns:a16="http://schemas.microsoft.com/office/drawing/2014/main" id="{F781FE20-2C5C-4CA4-9ABC-3D8CAD1B08F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FEA0F9B7-1DEF-4DBE-922A-1CDE810EF4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CEC74610-8366-4AFF-B617-826E487FC0C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27" name="Line 126">
            <a:extLst>
              <a:ext uri="{FF2B5EF4-FFF2-40B4-BE49-F238E27FC236}">
                <a16:creationId xmlns:a16="http://schemas.microsoft.com/office/drawing/2014/main" id="{9DDBE7C5-0C20-49AC-B4BD-F3DBFB3E40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27">
            <a:extLst>
              <a:ext uri="{FF2B5EF4-FFF2-40B4-BE49-F238E27FC236}">
                <a16:creationId xmlns:a16="http://schemas.microsoft.com/office/drawing/2014/main" id="{39D2DE71-F1CA-49E6-A42E-CD42ABF4BF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B09E05D6-9244-44D5-81E7-6A9889CB4CC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5A70EA72-5DFA-4D8D-B515-8DDD30110A7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31" name="Line 130">
            <a:extLst>
              <a:ext uri="{FF2B5EF4-FFF2-40B4-BE49-F238E27FC236}">
                <a16:creationId xmlns:a16="http://schemas.microsoft.com/office/drawing/2014/main" id="{854A7698-43B7-41B9-BEE1-80E01C445C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263B8305-FAF3-4009-AC2C-E441C4D0D7D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132">
            <a:extLst>
              <a:ext uri="{FF2B5EF4-FFF2-40B4-BE49-F238E27FC236}">
                <a16:creationId xmlns:a16="http://schemas.microsoft.com/office/drawing/2014/main" id="{B5E02E4B-8060-4628-8C6F-D911ADF787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BA8C5D9B-67F1-4C98-8874-9EC78B6DDBC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35" name="Line 134">
            <a:extLst>
              <a:ext uri="{FF2B5EF4-FFF2-40B4-BE49-F238E27FC236}">
                <a16:creationId xmlns:a16="http://schemas.microsoft.com/office/drawing/2014/main" id="{C0508962-3DB0-4FC5-841B-BF68C117B7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135">
            <a:extLst>
              <a:ext uri="{FF2B5EF4-FFF2-40B4-BE49-F238E27FC236}">
                <a16:creationId xmlns:a16="http://schemas.microsoft.com/office/drawing/2014/main" id="{ABF3A6E4-00A7-49AA-B0E2-739370E5FB1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136">
            <a:extLst>
              <a:ext uri="{FF2B5EF4-FFF2-40B4-BE49-F238E27FC236}">
                <a16:creationId xmlns:a16="http://schemas.microsoft.com/office/drawing/2014/main" id="{D18834A5-EE6C-45AA-B3ED-82C1A8B0C39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38" name="Group 137">
          <a:extLst>
            <a:ext uri="{FF2B5EF4-FFF2-40B4-BE49-F238E27FC236}">
              <a16:creationId xmlns:a16="http://schemas.microsoft.com/office/drawing/2014/main" id="{01ED66F2-7A0C-418D-BA0C-EDC42933264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39" name="Line 138">
            <a:extLst>
              <a:ext uri="{FF2B5EF4-FFF2-40B4-BE49-F238E27FC236}">
                <a16:creationId xmlns:a16="http://schemas.microsoft.com/office/drawing/2014/main" id="{461EEA21-F3E9-418A-AD91-C3D3B8B6B2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139">
            <a:extLst>
              <a:ext uri="{FF2B5EF4-FFF2-40B4-BE49-F238E27FC236}">
                <a16:creationId xmlns:a16="http://schemas.microsoft.com/office/drawing/2014/main" id="{536A4523-E0A1-406F-9360-81225E1D737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40">
            <a:extLst>
              <a:ext uri="{FF2B5EF4-FFF2-40B4-BE49-F238E27FC236}">
                <a16:creationId xmlns:a16="http://schemas.microsoft.com/office/drawing/2014/main" id="{A2F8A1DA-DBB0-48DB-BA50-A2EBEADAAD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BDA85750-4F35-4A50-9766-D2703DEF751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43" name="Line 142">
            <a:extLst>
              <a:ext uri="{FF2B5EF4-FFF2-40B4-BE49-F238E27FC236}">
                <a16:creationId xmlns:a16="http://schemas.microsoft.com/office/drawing/2014/main" id="{D966A5EE-C4ED-443E-9D67-5526F3236DD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43">
            <a:extLst>
              <a:ext uri="{FF2B5EF4-FFF2-40B4-BE49-F238E27FC236}">
                <a16:creationId xmlns:a16="http://schemas.microsoft.com/office/drawing/2014/main" id="{655742F0-A766-4CE1-AD93-2FFB1DE912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44">
            <a:extLst>
              <a:ext uri="{FF2B5EF4-FFF2-40B4-BE49-F238E27FC236}">
                <a16:creationId xmlns:a16="http://schemas.microsoft.com/office/drawing/2014/main" id="{37231E6F-AEBB-4600-864B-675DB35C6C5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8A61B458-EDA3-4C84-B7C7-9AEA56E104A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47" name="Line 146">
            <a:extLst>
              <a:ext uri="{FF2B5EF4-FFF2-40B4-BE49-F238E27FC236}">
                <a16:creationId xmlns:a16="http://schemas.microsoft.com/office/drawing/2014/main" id="{BB7DDEC6-26E2-4537-991C-34210B8E578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47">
            <a:extLst>
              <a:ext uri="{FF2B5EF4-FFF2-40B4-BE49-F238E27FC236}">
                <a16:creationId xmlns:a16="http://schemas.microsoft.com/office/drawing/2014/main" id="{7DFB95EF-50C0-4C75-AFA1-D906EE9620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148">
            <a:extLst>
              <a:ext uri="{FF2B5EF4-FFF2-40B4-BE49-F238E27FC236}">
                <a16:creationId xmlns:a16="http://schemas.microsoft.com/office/drawing/2014/main" id="{EEDAC756-D0E5-4EFD-9DB0-458FD6E3BFD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97210E55-DEA7-4BE4-B61D-642FA09CAFB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51" name="Line 150">
            <a:extLst>
              <a:ext uri="{FF2B5EF4-FFF2-40B4-BE49-F238E27FC236}">
                <a16:creationId xmlns:a16="http://schemas.microsoft.com/office/drawing/2014/main" id="{CBB005E6-1E9D-4E5B-9539-6D9458C25D3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151">
            <a:extLst>
              <a:ext uri="{FF2B5EF4-FFF2-40B4-BE49-F238E27FC236}">
                <a16:creationId xmlns:a16="http://schemas.microsoft.com/office/drawing/2014/main" id="{6D0A88DE-7B29-423C-86FD-E801B1FB42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Line 152">
            <a:extLst>
              <a:ext uri="{FF2B5EF4-FFF2-40B4-BE49-F238E27FC236}">
                <a16:creationId xmlns:a16="http://schemas.microsoft.com/office/drawing/2014/main" id="{C8CF9013-D7AC-4E32-B691-96FF45C020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591889BA-7972-44C8-93AE-5EEAA4224E8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55" name="Line 154">
            <a:extLst>
              <a:ext uri="{FF2B5EF4-FFF2-40B4-BE49-F238E27FC236}">
                <a16:creationId xmlns:a16="http://schemas.microsoft.com/office/drawing/2014/main" id="{337AA2D4-C749-4F5E-8434-9F2BC17E93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155">
            <a:extLst>
              <a:ext uri="{FF2B5EF4-FFF2-40B4-BE49-F238E27FC236}">
                <a16:creationId xmlns:a16="http://schemas.microsoft.com/office/drawing/2014/main" id="{A210D23B-26E2-4A28-855D-EA0661F4F02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156">
            <a:extLst>
              <a:ext uri="{FF2B5EF4-FFF2-40B4-BE49-F238E27FC236}">
                <a16:creationId xmlns:a16="http://schemas.microsoft.com/office/drawing/2014/main" id="{5DE1FDFA-8C87-4435-BFB9-7B6BB36528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C65C8D17-22A7-4CC1-B873-BA3ABD5DCAF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59" name="Line 158">
            <a:extLst>
              <a:ext uri="{FF2B5EF4-FFF2-40B4-BE49-F238E27FC236}">
                <a16:creationId xmlns:a16="http://schemas.microsoft.com/office/drawing/2014/main" id="{BF83BB12-871B-4072-83EA-EAD679CCD0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159">
            <a:extLst>
              <a:ext uri="{FF2B5EF4-FFF2-40B4-BE49-F238E27FC236}">
                <a16:creationId xmlns:a16="http://schemas.microsoft.com/office/drawing/2014/main" id="{E33B9760-A231-49E9-8308-D78570ECB4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Line 160">
            <a:extLst>
              <a:ext uri="{FF2B5EF4-FFF2-40B4-BE49-F238E27FC236}">
                <a16:creationId xmlns:a16="http://schemas.microsoft.com/office/drawing/2014/main" id="{37612841-415A-4A0F-A568-285B898F6A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62" name="Group 161">
          <a:extLst>
            <a:ext uri="{FF2B5EF4-FFF2-40B4-BE49-F238E27FC236}">
              <a16:creationId xmlns:a16="http://schemas.microsoft.com/office/drawing/2014/main" id="{95D4E075-861D-4962-8038-C230DEDE412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63" name="Line 162">
            <a:extLst>
              <a:ext uri="{FF2B5EF4-FFF2-40B4-BE49-F238E27FC236}">
                <a16:creationId xmlns:a16="http://schemas.microsoft.com/office/drawing/2014/main" id="{2CC65245-3A6A-4852-8BD5-EEDA7CA869E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163">
            <a:extLst>
              <a:ext uri="{FF2B5EF4-FFF2-40B4-BE49-F238E27FC236}">
                <a16:creationId xmlns:a16="http://schemas.microsoft.com/office/drawing/2014/main" id="{02432015-2454-458F-86A7-B2E9E31F69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164">
            <a:extLst>
              <a:ext uri="{FF2B5EF4-FFF2-40B4-BE49-F238E27FC236}">
                <a16:creationId xmlns:a16="http://schemas.microsoft.com/office/drawing/2014/main" id="{608031A1-6039-432C-AE28-B72A3E32EF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78AEF774-DB32-43B2-8698-3E257034416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67" name="Line 166">
            <a:extLst>
              <a:ext uri="{FF2B5EF4-FFF2-40B4-BE49-F238E27FC236}">
                <a16:creationId xmlns:a16="http://schemas.microsoft.com/office/drawing/2014/main" id="{E9598E51-90CE-4C54-A4C7-DAA14C95801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167">
            <a:extLst>
              <a:ext uri="{FF2B5EF4-FFF2-40B4-BE49-F238E27FC236}">
                <a16:creationId xmlns:a16="http://schemas.microsoft.com/office/drawing/2014/main" id="{3C28E9E0-51D2-41AA-90A6-07B5F6A098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168">
            <a:extLst>
              <a:ext uri="{FF2B5EF4-FFF2-40B4-BE49-F238E27FC236}">
                <a16:creationId xmlns:a16="http://schemas.microsoft.com/office/drawing/2014/main" id="{83924268-3975-4A1C-B442-B3D0244ACE5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004AEF41-9898-4883-8F5B-7924721ADA2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71" name="Line 170">
            <a:extLst>
              <a:ext uri="{FF2B5EF4-FFF2-40B4-BE49-F238E27FC236}">
                <a16:creationId xmlns:a16="http://schemas.microsoft.com/office/drawing/2014/main" id="{7CB6DAFD-8821-4097-9E62-78F35F033B0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171">
            <a:extLst>
              <a:ext uri="{FF2B5EF4-FFF2-40B4-BE49-F238E27FC236}">
                <a16:creationId xmlns:a16="http://schemas.microsoft.com/office/drawing/2014/main" id="{C7EDA4A7-0EBE-49A3-869C-54B8160546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172">
            <a:extLst>
              <a:ext uri="{FF2B5EF4-FFF2-40B4-BE49-F238E27FC236}">
                <a16:creationId xmlns:a16="http://schemas.microsoft.com/office/drawing/2014/main" id="{75ABA272-D240-4543-8735-AF1A46CEE8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9EEC240C-BAD4-4669-A135-600758B85B2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75" name="Line 174">
            <a:extLst>
              <a:ext uri="{FF2B5EF4-FFF2-40B4-BE49-F238E27FC236}">
                <a16:creationId xmlns:a16="http://schemas.microsoft.com/office/drawing/2014/main" id="{4492500C-66C0-45E0-B9AF-451947E580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" name="Line 175">
            <a:extLst>
              <a:ext uri="{FF2B5EF4-FFF2-40B4-BE49-F238E27FC236}">
                <a16:creationId xmlns:a16="http://schemas.microsoft.com/office/drawing/2014/main" id="{38289CDE-9D75-411D-9CB0-D9A31C6B6B5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176">
            <a:extLst>
              <a:ext uri="{FF2B5EF4-FFF2-40B4-BE49-F238E27FC236}">
                <a16:creationId xmlns:a16="http://schemas.microsoft.com/office/drawing/2014/main" id="{773FD3C8-79DD-41DA-AA2A-D5A2C67A3B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7CA5CE08-5C28-4875-95DF-BBCEFDA8DDB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79" name="Line 178">
            <a:extLst>
              <a:ext uri="{FF2B5EF4-FFF2-40B4-BE49-F238E27FC236}">
                <a16:creationId xmlns:a16="http://schemas.microsoft.com/office/drawing/2014/main" id="{F7FEE5BF-6C97-4B62-AF2D-5412C83F54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179">
            <a:extLst>
              <a:ext uri="{FF2B5EF4-FFF2-40B4-BE49-F238E27FC236}">
                <a16:creationId xmlns:a16="http://schemas.microsoft.com/office/drawing/2014/main" id="{8B540625-F296-4E82-AB8B-D08FD65E04B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Line 180">
            <a:extLst>
              <a:ext uri="{FF2B5EF4-FFF2-40B4-BE49-F238E27FC236}">
                <a16:creationId xmlns:a16="http://schemas.microsoft.com/office/drawing/2014/main" id="{7F7F1313-98AB-4992-A58D-06248B7D03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03D436B8-4AAF-4FB9-9C1E-92DBEDD4938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83" name="Line 182">
            <a:extLst>
              <a:ext uri="{FF2B5EF4-FFF2-40B4-BE49-F238E27FC236}">
                <a16:creationId xmlns:a16="http://schemas.microsoft.com/office/drawing/2014/main" id="{D32473EE-8A39-4D71-A70B-50677F2C6B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83">
            <a:extLst>
              <a:ext uri="{FF2B5EF4-FFF2-40B4-BE49-F238E27FC236}">
                <a16:creationId xmlns:a16="http://schemas.microsoft.com/office/drawing/2014/main" id="{538A4597-9064-4D9F-93F1-B3B9BAA664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84">
            <a:extLst>
              <a:ext uri="{FF2B5EF4-FFF2-40B4-BE49-F238E27FC236}">
                <a16:creationId xmlns:a16="http://schemas.microsoft.com/office/drawing/2014/main" id="{C54754FF-79B4-4A43-9225-0F95F3CC7A2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4C46F0BE-78B2-4E5C-9805-6CB59FC0F27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87" name="Line 186">
            <a:extLst>
              <a:ext uri="{FF2B5EF4-FFF2-40B4-BE49-F238E27FC236}">
                <a16:creationId xmlns:a16="http://schemas.microsoft.com/office/drawing/2014/main" id="{88A2FC04-1342-469E-8A3A-C1D8ACC961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87">
            <a:extLst>
              <a:ext uri="{FF2B5EF4-FFF2-40B4-BE49-F238E27FC236}">
                <a16:creationId xmlns:a16="http://schemas.microsoft.com/office/drawing/2014/main" id="{47892570-D0A1-45AE-92A2-E490AF0876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88">
            <a:extLst>
              <a:ext uri="{FF2B5EF4-FFF2-40B4-BE49-F238E27FC236}">
                <a16:creationId xmlns:a16="http://schemas.microsoft.com/office/drawing/2014/main" id="{9EE6FCC5-11DE-4FEF-B5F9-A5031ACC75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E2B42D9E-4E32-43D7-B81A-910DCB2CCCD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91" name="Line 190">
            <a:extLst>
              <a:ext uri="{FF2B5EF4-FFF2-40B4-BE49-F238E27FC236}">
                <a16:creationId xmlns:a16="http://schemas.microsoft.com/office/drawing/2014/main" id="{4BFB3C28-CF17-48F0-8F7E-07E2634DBB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91">
            <a:extLst>
              <a:ext uri="{FF2B5EF4-FFF2-40B4-BE49-F238E27FC236}">
                <a16:creationId xmlns:a16="http://schemas.microsoft.com/office/drawing/2014/main" id="{57035DDD-1048-49EC-B4B9-24FDBD1030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92">
            <a:extLst>
              <a:ext uri="{FF2B5EF4-FFF2-40B4-BE49-F238E27FC236}">
                <a16:creationId xmlns:a16="http://schemas.microsoft.com/office/drawing/2014/main" id="{DC4CA48A-1EBC-45C6-A9C2-D7B16E84B36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2727A630-6B2D-44D5-8A5B-EAC0D99E10D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95" name="Line 194">
            <a:extLst>
              <a:ext uri="{FF2B5EF4-FFF2-40B4-BE49-F238E27FC236}">
                <a16:creationId xmlns:a16="http://schemas.microsoft.com/office/drawing/2014/main" id="{B0337CC3-99CA-4145-828A-D5D9109C5F0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95">
            <a:extLst>
              <a:ext uri="{FF2B5EF4-FFF2-40B4-BE49-F238E27FC236}">
                <a16:creationId xmlns:a16="http://schemas.microsoft.com/office/drawing/2014/main" id="{59E85917-4CBD-430D-82C4-E66ACE13DB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96">
            <a:extLst>
              <a:ext uri="{FF2B5EF4-FFF2-40B4-BE49-F238E27FC236}">
                <a16:creationId xmlns:a16="http://schemas.microsoft.com/office/drawing/2014/main" id="{D9DAD409-22EE-4A8F-B890-491AD464E2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98" name="Group 197">
          <a:extLst>
            <a:ext uri="{FF2B5EF4-FFF2-40B4-BE49-F238E27FC236}">
              <a16:creationId xmlns:a16="http://schemas.microsoft.com/office/drawing/2014/main" id="{6675F469-2ADC-42B8-9E21-F16FBA0AC46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99" name="Line 198">
            <a:extLst>
              <a:ext uri="{FF2B5EF4-FFF2-40B4-BE49-F238E27FC236}">
                <a16:creationId xmlns:a16="http://schemas.microsoft.com/office/drawing/2014/main" id="{5F7A460E-675C-4DCB-9CAA-DDAB2EFBCF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Line 199">
            <a:extLst>
              <a:ext uri="{FF2B5EF4-FFF2-40B4-BE49-F238E27FC236}">
                <a16:creationId xmlns:a16="http://schemas.microsoft.com/office/drawing/2014/main" id="{2576756C-2D0A-4BA2-AD70-81078C139B5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Line 200">
            <a:extLst>
              <a:ext uri="{FF2B5EF4-FFF2-40B4-BE49-F238E27FC236}">
                <a16:creationId xmlns:a16="http://schemas.microsoft.com/office/drawing/2014/main" id="{626A86A6-06A9-4153-9D4F-8E884586EF7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02" name="Group 201">
          <a:extLst>
            <a:ext uri="{FF2B5EF4-FFF2-40B4-BE49-F238E27FC236}">
              <a16:creationId xmlns:a16="http://schemas.microsoft.com/office/drawing/2014/main" id="{0EF70CEA-6CD3-4C5D-8657-2E22087CEE7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03" name="Line 202">
            <a:extLst>
              <a:ext uri="{FF2B5EF4-FFF2-40B4-BE49-F238E27FC236}">
                <a16:creationId xmlns:a16="http://schemas.microsoft.com/office/drawing/2014/main" id="{4E0F9BDC-20A7-4BA7-82F4-0B3C723D7B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Line 203">
            <a:extLst>
              <a:ext uri="{FF2B5EF4-FFF2-40B4-BE49-F238E27FC236}">
                <a16:creationId xmlns:a16="http://schemas.microsoft.com/office/drawing/2014/main" id="{1A06F087-ADD2-4D25-989B-B3A2A48DBD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204">
            <a:extLst>
              <a:ext uri="{FF2B5EF4-FFF2-40B4-BE49-F238E27FC236}">
                <a16:creationId xmlns:a16="http://schemas.microsoft.com/office/drawing/2014/main" id="{655A6EE1-CDDE-4D52-9F84-3FABC85C7F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21417DE3-2FAF-4644-9D05-AFA3030B3E2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07" name="Line 206">
            <a:extLst>
              <a:ext uri="{FF2B5EF4-FFF2-40B4-BE49-F238E27FC236}">
                <a16:creationId xmlns:a16="http://schemas.microsoft.com/office/drawing/2014/main" id="{D059D57C-67DE-4285-A4B5-C0BF947A7D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207">
            <a:extLst>
              <a:ext uri="{FF2B5EF4-FFF2-40B4-BE49-F238E27FC236}">
                <a16:creationId xmlns:a16="http://schemas.microsoft.com/office/drawing/2014/main" id="{4D481E06-E216-4FF2-9A4E-A4311A7C2E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Line 208">
            <a:extLst>
              <a:ext uri="{FF2B5EF4-FFF2-40B4-BE49-F238E27FC236}">
                <a16:creationId xmlns:a16="http://schemas.microsoft.com/office/drawing/2014/main" id="{E051EF3F-0DDC-4C57-992B-8D6353DBF0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3E09B314-3CB8-423A-B2F3-A425BBFD662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11" name="Line 210">
            <a:extLst>
              <a:ext uri="{FF2B5EF4-FFF2-40B4-BE49-F238E27FC236}">
                <a16:creationId xmlns:a16="http://schemas.microsoft.com/office/drawing/2014/main" id="{20F86903-1A10-4F59-9600-ABDF2284C1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211">
            <a:extLst>
              <a:ext uri="{FF2B5EF4-FFF2-40B4-BE49-F238E27FC236}">
                <a16:creationId xmlns:a16="http://schemas.microsoft.com/office/drawing/2014/main" id="{59FEBDCA-EE5F-43EC-A5A9-F9BA4028E41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Line 212">
            <a:extLst>
              <a:ext uri="{FF2B5EF4-FFF2-40B4-BE49-F238E27FC236}">
                <a16:creationId xmlns:a16="http://schemas.microsoft.com/office/drawing/2014/main" id="{CA5C4516-A92F-41C5-9919-430333A582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BA7298CB-B32F-43CD-899F-8D5C5FF3CE6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15" name="Line 214">
            <a:extLst>
              <a:ext uri="{FF2B5EF4-FFF2-40B4-BE49-F238E27FC236}">
                <a16:creationId xmlns:a16="http://schemas.microsoft.com/office/drawing/2014/main" id="{51829F68-C96D-4CF6-BA08-10B6F874F5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" name="Line 215">
            <a:extLst>
              <a:ext uri="{FF2B5EF4-FFF2-40B4-BE49-F238E27FC236}">
                <a16:creationId xmlns:a16="http://schemas.microsoft.com/office/drawing/2014/main" id="{CE8B5BA0-623B-45DB-82C7-C42C697D11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216">
            <a:extLst>
              <a:ext uri="{FF2B5EF4-FFF2-40B4-BE49-F238E27FC236}">
                <a16:creationId xmlns:a16="http://schemas.microsoft.com/office/drawing/2014/main" id="{DF0481F7-77D3-4189-839D-C1BC0EF95E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376EAAE3-04E9-4DB6-B37E-81BA10C35C1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19" name="Line 218">
            <a:extLst>
              <a:ext uri="{FF2B5EF4-FFF2-40B4-BE49-F238E27FC236}">
                <a16:creationId xmlns:a16="http://schemas.microsoft.com/office/drawing/2014/main" id="{B9F73D2C-F87C-495B-9965-B6E30959D6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Line 219">
            <a:extLst>
              <a:ext uri="{FF2B5EF4-FFF2-40B4-BE49-F238E27FC236}">
                <a16:creationId xmlns:a16="http://schemas.microsoft.com/office/drawing/2014/main" id="{7921C713-2380-4393-8019-BB571090C54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220">
            <a:extLst>
              <a:ext uri="{FF2B5EF4-FFF2-40B4-BE49-F238E27FC236}">
                <a16:creationId xmlns:a16="http://schemas.microsoft.com/office/drawing/2014/main" id="{E646BBE8-B4BA-48F1-8D61-6B6F60031D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22" name="Group 221">
          <a:extLst>
            <a:ext uri="{FF2B5EF4-FFF2-40B4-BE49-F238E27FC236}">
              <a16:creationId xmlns:a16="http://schemas.microsoft.com/office/drawing/2014/main" id="{F87BDAFF-97BB-42C8-8FFB-15BFCF371CF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23" name="Line 222">
            <a:extLst>
              <a:ext uri="{FF2B5EF4-FFF2-40B4-BE49-F238E27FC236}">
                <a16:creationId xmlns:a16="http://schemas.microsoft.com/office/drawing/2014/main" id="{8A2C67F3-BC85-4BAC-A569-48759962F26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Line 223">
            <a:extLst>
              <a:ext uri="{FF2B5EF4-FFF2-40B4-BE49-F238E27FC236}">
                <a16:creationId xmlns:a16="http://schemas.microsoft.com/office/drawing/2014/main" id="{EA3E1C20-A645-4A13-92CC-1DBFDED179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Line 224">
            <a:extLst>
              <a:ext uri="{FF2B5EF4-FFF2-40B4-BE49-F238E27FC236}">
                <a16:creationId xmlns:a16="http://schemas.microsoft.com/office/drawing/2014/main" id="{A4CFD02E-DB71-41D1-AB32-9595D54406A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DE34AEDD-F159-4DF9-98C8-08FC76B9747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27" name="Line 226">
            <a:extLst>
              <a:ext uri="{FF2B5EF4-FFF2-40B4-BE49-F238E27FC236}">
                <a16:creationId xmlns:a16="http://schemas.microsoft.com/office/drawing/2014/main" id="{B238236F-5531-403C-8765-C0D68904B10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" name="Line 227">
            <a:extLst>
              <a:ext uri="{FF2B5EF4-FFF2-40B4-BE49-F238E27FC236}">
                <a16:creationId xmlns:a16="http://schemas.microsoft.com/office/drawing/2014/main" id="{E2441A5F-443C-45B1-9D92-C1520E61585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228">
            <a:extLst>
              <a:ext uri="{FF2B5EF4-FFF2-40B4-BE49-F238E27FC236}">
                <a16:creationId xmlns:a16="http://schemas.microsoft.com/office/drawing/2014/main" id="{D245EF47-32DA-4141-BD4C-D844A76744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30" name="Group 229">
          <a:extLst>
            <a:ext uri="{FF2B5EF4-FFF2-40B4-BE49-F238E27FC236}">
              <a16:creationId xmlns:a16="http://schemas.microsoft.com/office/drawing/2014/main" id="{26E5CD94-5E7D-4F3E-B549-18B1AE7E89B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31" name="Line 230">
            <a:extLst>
              <a:ext uri="{FF2B5EF4-FFF2-40B4-BE49-F238E27FC236}">
                <a16:creationId xmlns:a16="http://schemas.microsoft.com/office/drawing/2014/main" id="{F5602C30-BB26-4CD7-BE5C-CB395322A82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Line 231">
            <a:extLst>
              <a:ext uri="{FF2B5EF4-FFF2-40B4-BE49-F238E27FC236}">
                <a16:creationId xmlns:a16="http://schemas.microsoft.com/office/drawing/2014/main" id="{313AFAF2-4AAD-433A-9C00-7693BEEF8AB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Line 232">
            <a:extLst>
              <a:ext uri="{FF2B5EF4-FFF2-40B4-BE49-F238E27FC236}">
                <a16:creationId xmlns:a16="http://schemas.microsoft.com/office/drawing/2014/main" id="{8AFF10AC-FF67-45D8-9A3B-7AC63383AA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34" name="Group 233">
          <a:extLst>
            <a:ext uri="{FF2B5EF4-FFF2-40B4-BE49-F238E27FC236}">
              <a16:creationId xmlns:a16="http://schemas.microsoft.com/office/drawing/2014/main" id="{7A0F9A13-E85F-45E6-8A7F-6F055915950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35" name="Line 234">
            <a:extLst>
              <a:ext uri="{FF2B5EF4-FFF2-40B4-BE49-F238E27FC236}">
                <a16:creationId xmlns:a16="http://schemas.microsoft.com/office/drawing/2014/main" id="{087E815D-07B6-4013-B1C7-3B7FD90A30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Line 235">
            <a:extLst>
              <a:ext uri="{FF2B5EF4-FFF2-40B4-BE49-F238E27FC236}">
                <a16:creationId xmlns:a16="http://schemas.microsoft.com/office/drawing/2014/main" id="{5313BEB7-A76D-4966-8413-086529E3E1D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Line 236">
            <a:extLst>
              <a:ext uri="{FF2B5EF4-FFF2-40B4-BE49-F238E27FC236}">
                <a16:creationId xmlns:a16="http://schemas.microsoft.com/office/drawing/2014/main" id="{4A8B17A1-1A11-45C4-8A1F-C46A4B8662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AB44440F-C59E-4929-B671-40CA9D5EDC0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39" name="Line 238">
            <a:extLst>
              <a:ext uri="{FF2B5EF4-FFF2-40B4-BE49-F238E27FC236}">
                <a16:creationId xmlns:a16="http://schemas.microsoft.com/office/drawing/2014/main" id="{A076A205-21E7-4B92-A9AA-2AABAF2CCBF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" name="Line 239">
            <a:extLst>
              <a:ext uri="{FF2B5EF4-FFF2-40B4-BE49-F238E27FC236}">
                <a16:creationId xmlns:a16="http://schemas.microsoft.com/office/drawing/2014/main" id="{D0009C2A-478D-4F84-819A-33772BCA93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240">
            <a:extLst>
              <a:ext uri="{FF2B5EF4-FFF2-40B4-BE49-F238E27FC236}">
                <a16:creationId xmlns:a16="http://schemas.microsoft.com/office/drawing/2014/main" id="{13864E96-C3C4-45B0-96B2-048DE94C46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4157AF90-8A2F-4329-AAA6-F3FC7843415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43" name="Line 242">
            <a:extLst>
              <a:ext uri="{FF2B5EF4-FFF2-40B4-BE49-F238E27FC236}">
                <a16:creationId xmlns:a16="http://schemas.microsoft.com/office/drawing/2014/main" id="{64328184-900F-4955-B094-3294FD1E67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243">
            <a:extLst>
              <a:ext uri="{FF2B5EF4-FFF2-40B4-BE49-F238E27FC236}">
                <a16:creationId xmlns:a16="http://schemas.microsoft.com/office/drawing/2014/main" id="{5B943700-44AA-4152-8E19-62BC68C7FA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Line 244">
            <a:extLst>
              <a:ext uri="{FF2B5EF4-FFF2-40B4-BE49-F238E27FC236}">
                <a16:creationId xmlns:a16="http://schemas.microsoft.com/office/drawing/2014/main" id="{802E9596-1D8B-4B2A-9F1C-483A88B29F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46" name="Group 245">
          <a:extLst>
            <a:ext uri="{FF2B5EF4-FFF2-40B4-BE49-F238E27FC236}">
              <a16:creationId xmlns:a16="http://schemas.microsoft.com/office/drawing/2014/main" id="{2054317D-2BAC-4700-B08B-80B320DD8C2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47" name="Line 246">
            <a:extLst>
              <a:ext uri="{FF2B5EF4-FFF2-40B4-BE49-F238E27FC236}">
                <a16:creationId xmlns:a16="http://schemas.microsoft.com/office/drawing/2014/main" id="{0F3A051F-31DB-4340-840D-CF8DA676D74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Line 247">
            <a:extLst>
              <a:ext uri="{FF2B5EF4-FFF2-40B4-BE49-F238E27FC236}">
                <a16:creationId xmlns:a16="http://schemas.microsoft.com/office/drawing/2014/main" id="{46B3F55C-D393-4B67-9CF1-610094C953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Line 248">
            <a:extLst>
              <a:ext uri="{FF2B5EF4-FFF2-40B4-BE49-F238E27FC236}">
                <a16:creationId xmlns:a16="http://schemas.microsoft.com/office/drawing/2014/main" id="{B01D04C8-4A96-456A-870F-52C5EBA601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E0A88731-FF07-476C-B02B-C42FE4375E5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51" name="Line 250">
            <a:extLst>
              <a:ext uri="{FF2B5EF4-FFF2-40B4-BE49-F238E27FC236}">
                <a16:creationId xmlns:a16="http://schemas.microsoft.com/office/drawing/2014/main" id="{55DC55E3-A41D-4458-BDB0-B8E6BAB46D4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" name="Line 251">
            <a:extLst>
              <a:ext uri="{FF2B5EF4-FFF2-40B4-BE49-F238E27FC236}">
                <a16:creationId xmlns:a16="http://schemas.microsoft.com/office/drawing/2014/main" id="{A3DF7CC9-E6F4-4D21-9BEB-544B9DDA5A3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Line 252">
            <a:extLst>
              <a:ext uri="{FF2B5EF4-FFF2-40B4-BE49-F238E27FC236}">
                <a16:creationId xmlns:a16="http://schemas.microsoft.com/office/drawing/2014/main" id="{C8569A6B-7420-4251-BCD8-424D30F276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54" name="Group 253">
          <a:extLst>
            <a:ext uri="{FF2B5EF4-FFF2-40B4-BE49-F238E27FC236}">
              <a16:creationId xmlns:a16="http://schemas.microsoft.com/office/drawing/2014/main" id="{248AAB6C-C2D4-4E4F-B33E-95773001F40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55" name="Line 254">
            <a:extLst>
              <a:ext uri="{FF2B5EF4-FFF2-40B4-BE49-F238E27FC236}">
                <a16:creationId xmlns:a16="http://schemas.microsoft.com/office/drawing/2014/main" id="{159A68E5-433C-471D-A5EF-1730848F1F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255">
            <a:extLst>
              <a:ext uri="{FF2B5EF4-FFF2-40B4-BE49-F238E27FC236}">
                <a16:creationId xmlns:a16="http://schemas.microsoft.com/office/drawing/2014/main" id="{1F9A7A9A-B15D-419F-9307-B166DE7E4A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Line 256">
            <a:extLst>
              <a:ext uri="{FF2B5EF4-FFF2-40B4-BE49-F238E27FC236}">
                <a16:creationId xmlns:a16="http://schemas.microsoft.com/office/drawing/2014/main" id="{92EDC71E-970D-441C-92FF-ECE58C7BE2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58" name="Group 257">
          <a:extLst>
            <a:ext uri="{FF2B5EF4-FFF2-40B4-BE49-F238E27FC236}">
              <a16:creationId xmlns:a16="http://schemas.microsoft.com/office/drawing/2014/main" id="{5AF0F9F4-4269-4310-84B2-1DA6868103B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59" name="Line 258">
            <a:extLst>
              <a:ext uri="{FF2B5EF4-FFF2-40B4-BE49-F238E27FC236}">
                <a16:creationId xmlns:a16="http://schemas.microsoft.com/office/drawing/2014/main" id="{8B1F667F-995B-44BA-B091-915F724C59D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Line 259">
            <a:extLst>
              <a:ext uri="{FF2B5EF4-FFF2-40B4-BE49-F238E27FC236}">
                <a16:creationId xmlns:a16="http://schemas.microsoft.com/office/drawing/2014/main" id="{3A03E84E-1FB4-4E7C-A09D-EAFA51BC42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Line 260">
            <a:extLst>
              <a:ext uri="{FF2B5EF4-FFF2-40B4-BE49-F238E27FC236}">
                <a16:creationId xmlns:a16="http://schemas.microsoft.com/office/drawing/2014/main" id="{FEF6B5F0-4B5C-492A-B72B-FEE48F4F2D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62" name="Group 261">
          <a:extLst>
            <a:ext uri="{FF2B5EF4-FFF2-40B4-BE49-F238E27FC236}">
              <a16:creationId xmlns:a16="http://schemas.microsoft.com/office/drawing/2014/main" id="{2F4AD7B0-ABFF-4199-B614-67077F2391F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63" name="Line 262">
            <a:extLst>
              <a:ext uri="{FF2B5EF4-FFF2-40B4-BE49-F238E27FC236}">
                <a16:creationId xmlns:a16="http://schemas.microsoft.com/office/drawing/2014/main" id="{704220B7-017C-4626-840D-13F67075B9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Line 263">
            <a:extLst>
              <a:ext uri="{FF2B5EF4-FFF2-40B4-BE49-F238E27FC236}">
                <a16:creationId xmlns:a16="http://schemas.microsoft.com/office/drawing/2014/main" id="{ABE71099-0438-4DAF-896D-08FC469160F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264">
            <a:extLst>
              <a:ext uri="{FF2B5EF4-FFF2-40B4-BE49-F238E27FC236}">
                <a16:creationId xmlns:a16="http://schemas.microsoft.com/office/drawing/2014/main" id="{9A8339B7-6D3A-4C2C-840E-617FA6D21F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66" name="Group 265">
          <a:extLst>
            <a:ext uri="{FF2B5EF4-FFF2-40B4-BE49-F238E27FC236}">
              <a16:creationId xmlns:a16="http://schemas.microsoft.com/office/drawing/2014/main" id="{C395FE34-7CA3-49E7-A32B-A086943CE3A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67" name="Line 266">
            <a:extLst>
              <a:ext uri="{FF2B5EF4-FFF2-40B4-BE49-F238E27FC236}">
                <a16:creationId xmlns:a16="http://schemas.microsoft.com/office/drawing/2014/main" id="{73833F79-713C-4CDD-AE3C-C44B2CED87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267">
            <a:extLst>
              <a:ext uri="{FF2B5EF4-FFF2-40B4-BE49-F238E27FC236}">
                <a16:creationId xmlns:a16="http://schemas.microsoft.com/office/drawing/2014/main" id="{BC0E4AF9-4D40-47B3-8550-4762693684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Line 268">
            <a:extLst>
              <a:ext uri="{FF2B5EF4-FFF2-40B4-BE49-F238E27FC236}">
                <a16:creationId xmlns:a16="http://schemas.microsoft.com/office/drawing/2014/main" id="{45D80B91-0098-4FE7-87FC-69854A5D12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70" name="Group 269">
          <a:extLst>
            <a:ext uri="{FF2B5EF4-FFF2-40B4-BE49-F238E27FC236}">
              <a16:creationId xmlns:a16="http://schemas.microsoft.com/office/drawing/2014/main" id="{642D495C-5161-49D7-9A58-DFA4A43A378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71" name="Line 270">
            <a:extLst>
              <a:ext uri="{FF2B5EF4-FFF2-40B4-BE49-F238E27FC236}">
                <a16:creationId xmlns:a16="http://schemas.microsoft.com/office/drawing/2014/main" id="{D710948D-AB4A-4FAC-8C44-C1A66B49B7A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Line 271">
            <a:extLst>
              <a:ext uri="{FF2B5EF4-FFF2-40B4-BE49-F238E27FC236}">
                <a16:creationId xmlns:a16="http://schemas.microsoft.com/office/drawing/2014/main" id="{DDD400AC-8C6B-4201-A08F-1281B0C9A8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Line 272">
            <a:extLst>
              <a:ext uri="{FF2B5EF4-FFF2-40B4-BE49-F238E27FC236}">
                <a16:creationId xmlns:a16="http://schemas.microsoft.com/office/drawing/2014/main" id="{8B13A9B5-99CE-4492-8468-ACB15718FDD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34DF8693-FF2A-4379-B2F5-F7FC320468C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75" name="Line 274">
            <a:extLst>
              <a:ext uri="{FF2B5EF4-FFF2-40B4-BE49-F238E27FC236}">
                <a16:creationId xmlns:a16="http://schemas.microsoft.com/office/drawing/2014/main" id="{E1D73DF9-152D-4C35-9894-F4D1A01822F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" name="Line 275">
            <a:extLst>
              <a:ext uri="{FF2B5EF4-FFF2-40B4-BE49-F238E27FC236}">
                <a16:creationId xmlns:a16="http://schemas.microsoft.com/office/drawing/2014/main" id="{465E4871-DA73-4A25-BC8A-E60B99C186C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276">
            <a:extLst>
              <a:ext uri="{FF2B5EF4-FFF2-40B4-BE49-F238E27FC236}">
                <a16:creationId xmlns:a16="http://schemas.microsoft.com/office/drawing/2014/main" id="{2BD6CB12-328A-4133-B5E9-383C6D4DD0A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78" name="Group 277">
          <a:extLst>
            <a:ext uri="{FF2B5EF4-FFF2-40B4-BE49-F238E27FC236}">
              <a16:creationId xmlns:a16="http://schemas.microsoft.com/office/drawing/2014/main" id="{F41C6015-0443-476C-ADE3-B8DCF6D43B6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79" name="Line 278">
            <a:extLst>
              <a:ext uri="{FF2B5EF4-FFF2-40B4-BE49-F238E27FC236}">
                <a16:creationId xmlns:a16="http://schemas.microsoft.com/office/drawing/2014/main" id="{C929729C-A465-41FE-B8AF-1D667BBB84C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279">
            <a:extLst>
              <a:ext uri="{FF2B5EF4-FFF2-40B4-BE49-F238E27FC236}">
                <a16:creationId xmlns:a16="http://schemas.microsoft.com/office/drawing/2014/main" id="{CA550427-58C7-4838-86AC-A4FE1F99A7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Line 280">
            <a:extLst>
              <a:ext uri="{FF2B5EF4-FFF2-40B4-BE49-F238E27FC236}">
                <a16:creationId xmlns:a16="http://schemas.microsoft.com/office/drawing/2014/main" id="{F3D1C688-A3F7-4F33-82B3-DF6FA0E37E8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39EB3C16-032F-48CD-A06D-01E1E0426CE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83" name="Line 282">
            <a:extLst>
              <a:ext uri="{FF2B5EF4-FFF2-40B4-BE49-F238E27FC236}">
                <a16:creationId xmlns:a16="http://schemas.microsoft.com/office/drawing/2014/main" id="{68EE6A1F-00EC-4C6E-A76E-64450DD9E8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Line 283">
            <a:extLst>
              <a:ext uri="{FF2B5EF4-FFF2-40B4-BE49-F238E27FC236}">
                <a16:creationId xmlns:a16="http://schemas.microsoft.com/office/drawing/2014/main" id="{3BCE580E-3888-44E1-9488-EFF70095D5B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Line 284">
            <a:extLst>
              <a:ext uri="{FF2B5EF4-FFF2-40B4-BE49-F238E27FC236}">
                <a16:creationId xmlns:a16="http://schemas.microsoft.com/office/drawing/2014/main" id="{A1FC944E-1CEE-498F-A372-43EDBD05E0A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86" name="Group 285">
          <a:extLst>
            <a:ext uri="{FF2B5EF4-FFF2-40B4-BE49-F238E27FC236}">
              <a16:creationId xmlns:a16="http://schemas.microsoft.com/office/drawing/2014/main" id="{DAEC23F4-DE4D-4874-8C0C-BD7F0EF3717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87" name="Line 286">
            <a:extLst>
              <a:ext uri="{FF2B5EF4-FFF2-40B4-BE49-F238E27FC236}">
                <a16:creationId xmlns:a16="http://schemas.microsoft.com/office/drawing/2014/main" id="{C5FDB2D2-81C1-4CAD-ADB5-BDFE8279FA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287">
            <a:extLst>
              <a:ext uri="{FF2B5EF4-FFF2-40B4-BE49-F238E27FC236}">
                <a16:creationId xmlns:a16="http://schemas.microsoft.com/office/drawing/2014/main" id="{01D5B529-68E3-401A-8B93-329663359E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288">
            <a:extLst>
              <a:ext uri="{FF2B5EF4-FFF2-40B4-BE49-F238E27FC236}">
                <a16:creationId xmlns:a16="http://schemas.microsoft.com/office/drawing/2014/main" id="{5F9FEA5F-D2B8-4911-A195-D20073549C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67C54CA8-F088-4E05-A096-AF740A90338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91" name="Line 290">
            <a:extLst>
              <a:ext uri="{FF2B5EF4-FFF2-40B4-BE49-F238E27FC236}">
                <a16:creationId xmlns:a16="http://schemas.microsoft.com/office/drawing/2014/main" id="{283818FF-974A-4768-B210-C3EC763B453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291">
            <a:extLst>
              <a:ext uri="{FF2B5EF4-FFF2-40B4-BE49-F238E27FC236}">
                <a16:creationId xmlns:a16="http://schemas.microsoft.com/office/drawing/2014/main" id="{F3BAAA37-BBE6-441E-944B-0DCB65306C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Line 292">
            <a:extLst>
              <a:ext uri="{FF2B5EF4-FFF2-40B4-BE49-F238E27FC236}">
                <a16:creationId xmlns:a16="http://schemas.microsoft.com/office/drawing/2014/main" id="{1C952C83-2C46-43D1-8AFF-F3308E47D2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94" name="Group 293">
          <a:extLst>
            <a:ext uri="{FF2B5EF4-FFF2-40B4-BE49-F238E27FC236}">
              <a16:creationId xmlns:a16="http://schemas.microsoft.com/office/drawing/2014/main" id="{3CB0A258-7936-4A39-BBFC-DEA8E1497F0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95" name="Line 294">
            <a:extLst>
              <a:ext uri="{FF2B5EF4-FFF2-40B4-BE49-F238E27FC236}">
                <a16:creationId xmlns:a16="http://schemas.microsoft.com/office/drawing/2014/main" id="{33DB564B-22D6-4008-921E-AC52239357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Line 295">
            <a:extLst>
              <a:ext uri="{FF2B5EF4-FFF2-40B4-BE49-F238E27FC236}">
                <a16:creationId xmlns:a16="http://schemas.microsoft.com/office/drawing/2014/main" id="{B08F557A-08CD-40A8-B6CA-C7EA3A1C019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Line 296">
            <a:extLst>
              <a:ext uri="{FF2B5EF4-FFF2-40B4-BE49-F238E27FC236}">
                <a16:creationId xmlns:a16="http://schemas.microsoft.com/office/drawing/2014/main" id="{09B5A276-ED03-4F5E-B05F-805D31FE08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298" name="Group 297">
          <a:extLst>
            <a:ext uri="{FF2B5EF4-FFF2-40B4-BE49-F238E27FC236}">
              <a16:creationId xmlns:a16="http://schemas.microsoft.com/office/drawing/2014/main" id="{09F2C8FF-D01F-4A74-AF10-6F9B0962A7C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299" name="Line 298">
            <a:extLst>
              <a:ext uri="{FF2B5EF4-FFF2-40B4-BE49-F238E27FC236}">
                <a16:creationId xmlns:a16="http://schemas.microsoft.com/office/drawing/2014/main" id="{C9336FD5-5BE9-4C69-B1CC-B35D159B1E9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299">
            <a:extLst>
              <a:ext uri="{FF2B5EF4-FFF2-40B4-BE49-F238E27FC236}">
                <a16:creationId xmlns:a16="http://schemas.microsoft.com/office/drawing/2014/main" id="{50EE8D3E-64AD-4914-8219-23C1EAB524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300">
            <a:extLst>
              <a:ext uri="{FF2B5EF4-FFF2-40B4-BE49-F238E27FC236}">
                <a16:creationId xmlns:a16="http://schemas.microsoft.com/office/drawing/2014/main" id="{D7AF3DAF-3D2E-4006-BB9D-6CDF6BDE2A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02" name="Group 301">
          <a:extLst>
            <a:ext uri="{FF2B5EF4-FFF2-40B4-BE49-F238E27FC236}">
              <a16:creationId xmlns:a16="http://schemas.microsoft.com/office/drawing/2014/main" id="{CD273BD2-7A47-40D7-AD22-13F36BD36D4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03" name="Line 302">
            <a:extLst>
              <a:ext uri="{FF2B5EF4-FFF2-40B4-BE49-F238E27FC236}">
                <a16:creationId xmlns:a16="http://schemas.microsoft.com/office/drawing/2014/main" id="{8D9BB0B1-F1AC-4E9B-9520-E19851200E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Line 303">
            <a:extLst>
              <a:ext uri="{FF2B5EF4-FFF2-40B4-BE49-F238E27FC236}">
                <a16:creationId xmlns:a16="http://schemas.microsoft.com/office/drawing/2014/main" id="{BB0A15A1-7239-41C2-A7B0-6ADC772466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Line 304">
            <a:extLst>
              <a:ext uri="{FF2B5EF4-FFF2-40B4-BE49-F238E27FC236}">
                <a16:creationId xmlns:a16="http://schemas.microsoft.com/office/drawing/2014/main" id="{9988BBA1-A86B-4D9C-87C5-6EA576F984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39BA3EFD-385E-4EB3-8EB8-6730E6886E7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07" name="Line 306">
            <a:extLst>
              <a:ext uri="{FF2B5EF4-FFF2-40B4-BE49-F238E27FC236}">
                <a16:creationId xmlns:a16="http://schemas.microsoft.com/office/drawing/2014/main" id="{60DE6D0D-9500-4D37-98E8-4F58D16C35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307">
            <a:extLst>
              <a:ext uri="{FF2B5EF4-FFF2-40B4-BE49-F238E27FC236}">
                <a16:creationId xmlns:a16="http://schemas.microsoft.com/office/drawing/2014/main" id="{13E656A6-FEC2-49AE-8A5D-3B19044E6D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Line 308">
            <a:extLst>
              <a:ext uri="{FF2B5EF4-FFF2-40B4-BE49-F238E27FC236}">
                <a16:creationId xmlns:a16="http://schemas.microsoft.com/office/drawing/2014/main" id="{78F30356-C539-443A-896C-BCB705142D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10" name="Group 309">
          <a:extLst>
            <a:ext uri="{FF2B5EF4-FFF2-40B4-BE49-F238E27FC236}">
              <a16:creationId xmlns:a16="http://schemas.microsoft.com/office/drawing/2014/main" id="{5B65C8D7-012B-42A4-8FCE-65C1FA84713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11" name="Line 310">
            <a:extLst>
              <a:ext uri="{FF2B5EF4-FFF2-40B4-BE49-F238E27FC236}">
                <a16:creationId xmlns:a16="http://schemas.microsoft.com/office/drawing/2014/main" id="{B9CC1DF7-DAF5-480C-A5AB-46DAA54D26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Line 311">
            <a:extLst>
              <a:ext uri="{FF2B5EF4-FFF2-40B4-BE49-F238E27FC236}">
                <a16:creationId xmlns:a16="http://schemas.microsoft.com/office/drawing/2014/main" id="{49078BF7-A0D7-4138-9797-A91EF1ADB32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312">
            <a:extLst>
              <a:ext uri="{FF2B5EF4-FFF2-40B4-BE49-F238E27FC236}">
                <a16:creationId xmlns:a16="http://schemas.microsoft.com/office/drawing/2014/main" id="{00000835-60A5-4092-B910-16C06FBFF3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14" name="Group 313">
          <a:extLst>
            <a:ext uri="{FF2B5EF4-FFF2-40B4-BE49-F238E27FC236}">
              <a16:creationId xmlns:a16="http://schemas.microsoft.com/office/drawing/2014/main" id="{0144FB25-508A-486A-A952-DD2E6EFE620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15" name="Line 314">
            <a:extLst>
              <a:ext uri="{FF2B5EF4-FFF2-40B4-BE49-F238E27FC236}">
                <a16:creationId xmlns:a16="http://schemas.microsoft.com/office/drawing/2014/main" id="{72066140-7530-4A7B-A249-836383FDD5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315">
            <a:extLst>
              <a:ext uri="{FF2B5EF4-FFF2-40B4-BE49-F238E27FC236}">
                <a16:creationId xmlns:a16="http://schemas.microsoft.com/office/drawing/2014/main" id="{E7094092-D354-4A36-BAA6-0B9B562524B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316">
            <a:extLst>
              <a:ext uri="{FF2B5EF4-FFF2-40B4-BE49-F238E27FC236}">
                <a16:creationId xmlns:a16="http://schemas.microsoft.com/office/drawing/2014/main" id="{3994DD97-F493-41CE-950D-5247D270798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id="{B2DB009A-7392-4638-AEB9-A685220BE9E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19" name="Line 318">
            <a:extLst>
              <a:ext uri="{FF2B5EF4-FFF2-40B4-BE49-F238E27FC236}">
                <a16:creationId xmlns:a16="http://schemas.microsoft.com/office/drawing/2014/main" id="{36E4C024-E2E2-4D30-ADAA-0D63E87C86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Line 319">
            <a:extLst>
              <a:ext uri="{FF2B5EF4-FFF2-40B4-BE49-F238E27FC236}">
                <a16:creationId xmlns:a16="http://schemas.microsoft.com/office/drawing/2014/main" id="{A8ECE138-95BB-4AAF-A9A5-37883BABC3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Line 320">
            <a:extLst>
              <a:ext uri="{FF2B5EF4-FFF2-40B4-BE49-F238E27FC236}">
                <a16:creationId xmlns:a16="http://schemas.microsoft.com/office/drawing/2014/main" id="{8EAF03C5-B6C3-413E-9DAE-3E2866766CD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96B87A68-DBC9-4D8C-B94C-42A0A0F2A53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23" name="Line 322">
            <a:extLst>
              <a:ext uri="{FF2B5EF4-FFF2-40B4-BE49-F238E27FC236}">
                <a16:creationId xmlns:a16="http://schemas.microsoft.com/office/drawing/2014/main" id="{F51A2219-4EF4-4106-AA4F-E6AB8FAC3A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Line 323">
            <a:extLst>
              <a:ext uri="{FF2B5EF4-FFF2-40B4-BE49-F238E27FC236}">
                <a16:creationId xmlns:a16="http://schemas.microsoft.com/office/drawing/2014/main" id="{BAA31B3B-238B-4F66-B805-B41A96E431C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Line 324">
            <a:extLst>
              <a:ext uri="{FF2B5EF4-FFF2-40B4-BE49-F238E27FC236}">
                <a16:creationId xmlns:a16="http://schemas.microsoft.com/office/drawing/2014/main" id="{B2C0299A-5791-4959-9EAC-C2E47A6516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26" name="Group 325">
          <a:extLst>
            <a:ext uri="{FF2B5EF4-FFF2-40B4-BE49-F238E27FC236}">
              <a16:creationId xmlns:a16="http://schemas.microsoft.com/office/drawing/2014/main" id="{47453634-3904-4E99-BBE9-C749F60A768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27" name="Line 326">
            <a:extLst>
              <a:ext uri="{FF2B5EF4-FFF2-40B4-BE49-F238E27FC236}">
                <a16:creationId xmlns:a16="http://schemas.microsoft.com/office/drawing/2014/main" id="{516E5018-223D-49EB-BF6C-43CC5C8C8F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Line 327">
            <a:extLst>
              <a:ext uri="{FF2B5EF4-FFF2-40B4-BE49-F238E27FC236}">
                <a16:creationId xmlns:a16="http://schemas.microsoft.com/office/drawing/2014/main" id="{79C2C3DC-97FB-4DCA-A916-DD09E4F679A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Line 328">
            <a:extLst>
              <a:ext uri="{FF2B5EF4-FFF2-40B4-BE49-F238E27FC236}">
                <a16:creationId xmlns:a16="http://schemas.microsoft.com/office/drawing/2014/main" id="{6F8E409E-4DD9-4CFB-BB20-C41EBA66AA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30" name="Group 329">
          <a:extLst>
            <a:ext uri="{FF2B5EF4-FFF2-40B4-BE49-F238E27FC236}">
              <a16:creationId xmlns:a16="http://schemas.microsoft.com/office/drawing/2014/main" id="{76A3AC19-F59B-4C72-8F22-01C922C19A3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31" name="Line 330">
            <a:extLst>
              <a:ext uri="{FF2B5EF4-FFF2-40B4-BE49-F238E27FC236}">
                <a16:creationId xmlns:a16="http://schemas.microsoft.com/office/drawing/2014/main" id="{1A7D6376-EF2E-49BF-A4E7-55B6072197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2" name="Line 331">
            <a:extLst>
              <a:ext uri="{FF2B5EF4-FFF2-40B4-BE49-F238E27FC236}">
                <a16:creationId xmlns:a16="http://schemas.microsoft.com/office/drawing/2014/main" id="{7DA31379-7E4B-45BF-9A11-947F6D0A65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Line 332">
            <a:extLst>
              <a:ext uri="{FF2B5EF4-FFF2-40B4-BE49-F238E27FC236}">
                <a16:creationId xmlns:a16="http://schemas.microsoft.com/office/drawing/2014/main" id="{84878C77-9216-4EF2-9175-79BA634753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34" name="Group 333">
          <a:extLst>
            <a:ext uri="{FF2B5EF4-FFF2-40B4-BE49-F238E27FC236}">
              <a16:creationId xmlns:a16="http://schemas.microsoft.com/office/drawing/2014/main" id="{B9FC94B8-0D69-4DA1-95DC-9873A660200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35" name="Line 334">
            <a:extLst>
              <a:ext uri="{FF2B5EF4-FFF2-40B4-BE49-F238E27FC236}">
                <a16:creationId xmlns:a16="http://schemas.microsoft.com/office/drawing/2014/main" id="{31860265-EF6C-4F40-94FF-86386A09FF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Line 335">
            <a:extLst>
              <a:ext uri="{FF2B5EF4-FFF2-40B4-BE49-F238E27FC236}">
                <a16:creationId xmlns:a16="http://schemas.microsoft.com/office/drawing/2014/main" id="{8B6D3F8D-2AE2-43ED-9EA8-DD21127B291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Line 336">
            <a:extLst>
              <a:ext uri="{FF2B5EF4-FFF2-40B4-BE49-F238E27FC236}">
                <a16:creationId xmlns:a16="http://schemas.microsoft.com/office/drawing/2014/main" id="{3345AA81-423E-42D8-BBB3-755CCD64EE7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38" name="Group 337">
          <a:extLst>
            <a:ext uri="{FF2B5EF4-FFF2-40B4-BE49-F238E27FC236}">
              <a16:creationId xmlns:a16="http://schemas.microsoft.com/office/drawing/2014/main" id="{07E3FC6E-6E12-45B7-BAF9-99382DD3DCB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39" name="Line 338">
            <a:extLst>
              <a:ext uri="{FF2B5EF4-FFF2-40B4-BE49-F238E27FC236}">
                <a16:creationId xmlns:a16="http://schemas.microsoft.com/office/drawing/2014/main" id="{6AF7E275-9D85-44B2-A3EF-5BD4EDC721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" name="Line 339">
            <a:extLst>
              <a:ext uri="{FF2B5EF4-FFF2-40B4-BE49-F238E27FC236}">
                <a16:creationId xmlns:a16="http://schemas.microsoft.com/office/drawing/2014/main" id="{439A6B03-2DF5-4299-9F47-5CE9C337435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340">
            <a:extLst>
              <a:ext uri="{FF2B5EF4-FFF2-40B4-BE49-F238E27FC236}">
                <a16:creationId xmlns:a16="http://schemas.microsoft.com/office/drawing/2014/main" id="{B0160548-1D58-4B06-8CD2-4E851D05C79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B5621722-F123-42FF-9732-59285755CC0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43" name="Line 342">
            <a:extLst>
              <a:ext uri="{FF2B5EF4-FFF2-40B4-BE49-F238E27FC236}">
                <a16:creationId xmlns:a16="http://schemas.microsoft.com/office/drawing/2014/main" id="{F2B663E1-868E-4389-B57A-305E0093756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Line 343">
            <a:extLst>
              <a:ext uri="{FF2B5EF4-FFF2-40B4-BE49-F238E27FC236}">
                <a16:creationId xmlns:a16="http://schemas.microsoft.com/office/drawing/2014/main" id="{FE7E0F31-CE7D-4E0D-8E37-EE0BC085DB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5" name="Line 344">
            <a:extLst>
              <a:ext uri="{FF2B5EF4-FFF2-40B4-BE49-F238E27FC236}">
                <a16:creationId xmlns:a16="http://schemas.microsoft.com/office/drawing/2014/main" id="{BA16A632-5CDD-4428-9620-88754368AD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46" name="Group 345">
          <a:extLst>
            <a:ext uri="{FF2B5EF4-FFF2-40B4-BE49-F238E27FC236}">
              <a16:creationId xmlns:a16="http://schemas.microsoft.com/office/drawing/2014/main" id="{307A8570-4C02-4172-BF27-ADAFC3281F1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47" name="Line 346">
            <a:extLst>
              <a:ext uri="{FF2B5EF4-FFF2-40B4-BE49-F238E27FC236}">
                <a16:creationId xmlns:a16="http://schemas.microsoft.com/office/drawing/2014/main" id="{4740F9D5-4C50-46B6-9503-FA68A1C448A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347">
            <a:extLst>
              <a:ext uri="{FF2B5EF4-FFF2-40B4-BE49-F238E27FC236}">
                <a16:creationId xmlns:a16="http://schemas.microsoft.com/office/drawing/2014/main" id="{68997C64-0683-4F50-AE57-FA939E9095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" name="Line 348">
            <a:extLst>
              <a:ext uri="{FF2B5EF4-FFF2-40B4-BE49-F238E27FC236}">
                <a16:creationId xmlns:a16="http://schemas.microsoft.com/office/drawing/2014/main" id="{763AB605-FB69-43D1-9FA1-78FDB91D96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50" name="Group 349">
          <a:extLst>
            <a:ext uri="{FF2B5EF4-FFF2-40B4-BE49-F238E27FC236}">
              <a16:creationId xmlns:a16="http://schemas.microsoft.com/office/drawing/2014/main" id="{3573F7E7-D731-4E7A-8F75-1AB53FCB370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51" name="Line 350">
            <a:extLst>
              <a:ext uri="{FF2B5EF4-FFF2-40B4-BE49-F238E27FC236}">
                <a16:creationId xmlns:a16="http://schemas.microsoft.com/office/drawing/2014/main" id="{15166AEE-3EF1-43AE-96DB-6D7B3ACDBED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Line 351">
            <a:extLst>
              <a:ext uri="{FF2B5EF4-FFF2-40B4-BE49-F238E27FC236}">
                <a16:creationId xmlns:a16="http://schemas.microsoft.com/office/drawing/2014/main" id="{F81C3BC5-1D3E-4C25-AF09-FA4861CB5E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" name="Line 352">
            <a:extLst>
              <a:ext uri="{FF2B5EF4-FFF2-40B4-BE49-F238E27FC236}">
                <a16:creationId xmlns:a16="http://schemas.microsoft.com/office/drawing/2014/main" id="{8C04792D-3C7E-49EF-A5B0-EDCBB759034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BE0883CC-F48C-4622-A53C-EA67F16441E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55" name="Line 354">
            <a:extLst>
              <a:ext uri="{FF2B5EF4-FFF2-40B4-BE49-F238E27FC236}">
                <a16:creationId xmlns:a16="http://schemas.microsoft.com/office/drawing/2014/main" id="{88338A5B-C2FB-45EC-A2F0-59F305C7937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Line 355">
            <a:extLst>
              <a:ext uri="{FF2B5EF4-FFF2-40B4-BE49-F238E27FC236}">
                <a16:creationId xmlns:a16="http://schemas.microsoft.com/office/drawing/2014/main" id="{A58C255E-7F33-49F2-97FA-00389007B8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7" name="Line 356">
            <a:extLst>
              <a:ext uri="{FF2B5EF4-FFF2-40B4-BE49-F238E27FC236}">
                <a16:creationId xmlns:a16="http://schemas.microsoft.com/office/drawing/2014/main" id="{CAC44806-BFB4-4713-A746-3003F921D06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984A35BB-1FEE-48D2-BE07-4137C008CD7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59" name="Line 358">
            <a:extLst>
              <a:ext uri="{FF2B5EF4-FFF2-40B4-BE49-F238E27FC236}">
                <a16:creationId xmlns:a16="http://schemas.microsoft.com/office/drawing/2014/main" id="{B8D85855-D61C-4E85-8C51-F86FEBDE0DE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Line 359">
            <a:extLst>
              <a:ext uri="{FF2B5EF4-FFF2-40B4-BE49-F238E27FC236}">
                <a16:creationId xmlns:a16="http://schemas.microsoft.com/office/drawing/2014/main" id="{6D1AA716-4A12-4C7E-82E6-AE0F3654E0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Line 360">
            <a:extLst>
              <a:ext uri="{FF2B5EF4-FFF2-40B4-BE49-F238E27FC236}">
                <a16:creationId xmlns:a16="http://schemas.microsoft.com/office/drawing/2014/main" id="{C42FDFE4-36F1-4F92-81A1-1A3003CE64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62" name="Group 361">
          <a:extLst>
            <a:ext uri="{FF2B5EF4-FFF2-40B4-BE49-F238E27FC236}">
              <a16:creationId xmlns:a16="http://schemas.microsoft.com/office/drawing/2014/main" id="{1CA77295-796A-4818-B44D-35AC621F834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63" name="Line 362">
            <a:extLst>
              <a:ext uri="{FF2B5EF4-FFF2-40B4-BE49-F238E27FC236}">
                <a16:creationId xmlns:a16="http://schemas.microsoft.com/office/drawing/2014/main" id="{3063DA7B-6F1C-4CAF-B6BC-1FE4AAC077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363">
            <a:extLst>
              <a:ext uri="{FF2B5EF4-FFF2-40B4-BE49-F238E27FC236}">
                <a16:creationId xmlns:a16="http://schemas.microsoft.com/office/drawing/2014/main" id="{0A81E814-039C-496F-A72B-3BB5144C10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Line 364">
            <a:extLst>
              <a:ext uri="{FF2B5EF4-FFF2-40B4-BE49-F238E27FC236}">
                <a16:creationId xmlns:a16="http://schemas.microsoft.com/office/drawing/2014/main" id="{8A439F8B-E9FA-4FB1-85E8-E302CD5AC8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66" name="Group 365">
          <a:extLst>
            <a:ext uri="{FF2B5EF4-FFF2-40B4-BE49-F238E27FC236}">
              <a16:creationId xmlns:a16="http://schemas.microsoft.com/office/drawing/2014/main" id="{98896B21-C2C1-4D04-A60C-84B24B8E651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67" name="Line 366">
            <a:extLst>
              <a:ext uri="{FF2B5EF4-FFF2-40B4-BE49-F238E27FC236}">
                <a16:creationId xmlns:a16="http://schemas.microsoft.com/office/drawing/2014/main" id="{AD61C926-9719-4FC6-AC3D-B208253E62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Line 367">
            <a:extLst>
              <a:ext uri="{FF2B5EF4-FFF2-40B4-BE49-F238E27FC236}">
                <a16:creationId xmlns:a16="http://schemas.microsoft.com/office/drawing/2014/main" id="{F23D5E06-023E-48C6-9D99-67F26C8208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368">
            <a:extLst>
              <a:ext uri="{FF2B5EF4-FFF2-40B4-BE49-F238E27FC236}">
                <a16:creationId xmlns:a16="http://schemas.microsoft.com/office/drawing/2014/main" id="{DF2109EF-AAEB-45A5-B944-766D5927F7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70" name="Group 369">
          <a:extLst>
            <a:ext uri="{FF2B5EF4-FFF2-40B4-BE49-F238E27FC236}">
              <a16:creationId xmlns:a16="http://schemas.microsoft.com/office/drawing/2014/main" id="{79682E9B-E474-4E47-AF9E-45CDC9EEB2E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71" name="Line 370">
            <a:extLst>
              <a:ext uri="{FF2B5EF4-FFF2-40B4-BE49-F238E27FC236}">
                <a16:creationId xmlns:a16="http://schemas.microsoft.com/office/drawing/2014/main" id="{83A53478-FBE0-459A-928E-7A5277299E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2" name="Line 371">
            <a:extLst>
              <a:ext uri="{FF2B5EF4-FFF2-40B4-BE49-F238E27FC236}">
                <a16:creationId xmlns:a16="http://schemas.microsoft.com/office/drawing/2014/main" id="{755AEAEE-B6FB-410C-B0A5-0F931BA0478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3" name="Line 372">
            <a:extLst>
              <a:ext uri="{FF2B5EF4-FFF2-40B4-BE49-F238E27FC236}">
                <a16:creationId xmlns:a16="http://schemas.microsoft.com/office/drawing/2014/main" id="{D1D28B07-FFF9-426B-A83B-254E6938E36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74" name="Group 373">
          <a:extLst>
            <a:ext uri="{FF2B5EF4-FFF2-40B4-BE49-F238E27FC236}">
              <a16:creationId xmlns:a16="http://schemas.microsoft.com/office/drawing/2014/main" id="{86E5AB82-8632-40EC-937E-D736A7F3F73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75" name="Line 374">
            <a:extLst>
              <a:ext uri="{FF2B5EF4-FFF2-40B4-BE49-F238E27FC236}">
                <a16:creationId xmlns:a16="http://schemas.microsoft.com/office/drawing/2014/main" id="{F62EB1F0-09D7-4E55-865B-D11CBCC827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6" name="Line 375">
            <a:extLst>
              <a:ext uri="{FF2B5EF4-FFF2-40B4-BE49-F238E27FC236}">
                <a16:creationId xmlns:a16="http://schemas.microsoft.com/office/drawing/2014/main" id="{1C532ABD-4BA5-44F9-BBA1-EC13E6AAE5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" name="Line 376">
            <a:extLst>
              <a:ext uri="{FF2B5EF4-FFF2-40B4-BE49-F238E27FC236}">
                <a16:creationId xmlns:a16="http://schemas.microsoft.com/office/drawing/2014/main" id="{0DA4E891-DCCD-45C2-8CE4-00263A9CB08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78" name="Group 377">
          <a:extLst>
            <a:ext uri="{FF2B5EF4-FFF2-40B4-BE49-F238E27FC236}">
              <a16:creationId xmlns:a16="http://schemas.microsoft.com/office/drawing/2014/main" id="{B1F67164-B961-46FC-8104-A3AA800F778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79" name="Line 378">
            <a:extLst>
              <a:ext uri="{FF2B5EF4-FFF2-40B4-BE49-F238E27FC236}">
                <a16:creationId xmlns:a16="http://schemas.microsoft.com/office/drawing/2014/main" id="{71FA65CA-80F3-4396-9E7A-8DF16F173A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0" name="Line 379">
            <a:extLst>
              <a:ext uri="{FF2B5EF4-FFF2-40B4-BE49-F238E27FC236}">
                <a16:creationId xmlns:a16="http://schemas.microsoft.com/office/drawing/2014/main" id="{1799D3C1-908D-4C79-8A4A-49D6AB480F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1" name="Line 380">
            <a:extLst>
              <a:ext uri="{FF2B5EF4-FFF2-40B4-BE49-F238E27FC236}">
                <a16:creationId xmlns:a16="http://schemas.microsoft.com/office/drawing/2014/main" id="{32F17E86-88B3-47C0-A3A8-FE4FC8027A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82" name="Group 381">
          <a:extLst>
            <a:ext uri="{FF2B5EF4-FFF2-40B4-BE49-F238E27FC236}">
              <a16:creationId xmlns:a16="http://schemas.microsoft.com/office/drawing/2014/main" id="{D7585BCA-65AC-4D7B-906A-BA22A62D7B4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83" name="Line 382">
            <a:extLst>
              <a:ext uri="{FF2B5EF4-FFF2-40B4-BE49-F238E27FC236}">
                <a16:creationId xmlns:a16="http://schemas.microsoft.com/office/drawing/2014/main" id="{F8E9AF17-6B94-45C7-963B-FEAC35A6B0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Line 383">
            <a:extLst>
              <a:ext uri="{FF2B5EF4-FFF2-40B4-BE49-F238E27FC236}">
                <a16:creationId xmlns:a16="http://schemas.microsoft.com/office/drawing/2014/main" id="{A4719116-30F7-4C8C-B625-F4DD9C0BB8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5" name="Line 384">
            <a:extLst>
              <a:ext uri="{FF2B5EF4-FFF2-40B4-BE49-F238E27FC236}">
                <a16:creationId xmlns:a16="http://schemas.microsoft.com/office/drawing/2014/main" id="{BE2648DE-38DD-4D37-93B2-10894F48C2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86" name="Group 385">
          <a:extLst>
            <a:ext uri="{FF2B5EF4-FFF2-40B4-BE49-F238E27FC236}">
              <a16:creationId xmlns:a16="http://schemas.microsoft.com/office/drawing/2014/main" id="{66ED8376-7163-4A2B-95B4-FF508BC313C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87" name="Line 386">
            <a:extLst>
              <a:ext uri="{FF2B5EF4-FFF2-40B4-BE49-F238E27FC236}">
                <a16:creationId xmlns:a16="http://schemas.microsoft.com/office/drawing/2014/main" id="{1E1DA2E7-5B77-4B7F-890D-827C37D745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8" name="Line 387">
            <a:extLst>
              <a:ext uri="{FF2B5EF4-FFF2-40B4-BE49-F238E27FC236}">
                <a16:creationId xmlns:a16="http://schemas.microsoft.com/office/drawing/2014/main" id="{5136A902-7ADA-4208-9283-99F616BBB22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388">
            <a:extLst>
              <a:ext uri="{FF2B5EF4-FFF2-40B4-BE49-F238E27FC236}">
                <a16:creationId xmlns:a16="http://schemas.microsoft.com/office/drawing/2014/main" id="{9C3F6364-1C1A-4789-AB47-BE8E0AF4903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90" name="Group 389">
          <a:extLst>
            <a:ext uri="{FF2B5EF4-FFF2-40B4-BE49-F238E27FC236}">
              <a16:creationId xmlns:a16="http://schemas.microsoft.com/office/drawing/2014/main" id="{ABE5F8B4-E8B9-4C96-B9E4-C8435C11A8E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91" name="Line 390">
            <a:extLst>
              <a:ext uri="{FF2B5EF4-FFF2-40B4-BE49-F238E27FC236}">
                <a16:creationId xmlns:a16="http://schemas.microsoft.com/office/drawing/2014/main" id="{2BAFC5CF-0711-46E0-86DD-38EC3C30982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391">
            <a:extLst>
              <a:ext uri="{FF2B5EF4-FFF2-40B4-BE49-F238E27FC236}">
                <a16:creationId xmlns:a16="http://schemas.microsoft.com/office/drawing/2014/main" id="{AE1D14AC-8AAA-4A85-8E31-B72EF677CF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Line 392">
            <a:extLst>
              <a:ext uri="{FF2B5EF4-FFF2-40B4-BE49-F238E27FC236}">
                <a16:creationId xmlns:a16="http://schemas.microsoft.com/office/drawing/2014/main" id="{7763C439-FC54-4F92-809D-FDDC8A7C56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94" name="Group 393">
          <a:extLst>
            <a:ext uri="{FF2B5EF4-FFF2-40B4-BE49-F238E27FC236}">
              <a16:creationId xmlns:a16="http://schemas.microsoft.com/office/drawing/2014/main" id="{0772B5BE-B0AD-4E28-A7E7-10A1CDD82B6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95" name="Line 394">
            <a:extLst>
              <a:ext uri="{FF2B5EF4-FFF2-40B4-BE49-F238E27FC236}">
                <a16:creationId xmlns:a16="http://schemas.microsoft.com/office/drawing/2014/main" id="{F4EEA8F1-1601-4C4E-8E67-05F390B4CD3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6" name="Line 395">
            <a:extLst>
              <a:ext uri="{FF2B5EF4-FFF2-40B4-BE49-F238E27FC236}">
                <a16:creationId xmlns:a16="http://schemas.microsoft.com/office/drawing/2014/main" id="{BECABBCC-6222-4439-AE00-D12F234E25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7" name="Line 396">
            <a:extLst>
              <a:ext uri="{FF2B5EF4-FFF2-40B4-BE49-F238E27FC236}">
                <a16:creationId xmlns:a16="http://schemas.microsoft.com/office/drawing/2014/main" id="{4C1D9C0D-ACDC-4AFC-A255-FFD9EAB7DE5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398" name="Group 397">
          <a:extLst>
            <a:ext uri="{FF2B5EF4-FFF2-40B4-BE49-F238E27FC236}">
              <a16:creationId xmlns:a16="http://schemas.microsoft.com/office/drawing/2014/main" id="{E2A4A989-A319-42CA-B9E6-3FF92F87D44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399" name="Line 398">
            <a:extLst>
              <a:ext uri="{FF2B5EF4-FFF2-40B4-BE49-F238E27FC236}">
                <a16:creationId xmlns:a16="http://schemas.microsoft.com/office/drawing/2014/main" id="{12C31345-7C95-4F58-BE01-CF41179B13E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399">
            <a:extLst>
              <a:ext uri="{FF2B5EF4-FFF2-40B4-BE49-F238E27FC236}">
                <a16:creationId xmlns:a16="http://schemas.microsoft.com/office/drawing/2014/main" id="{BDB34E33-1319-4F1F-9810-DDF3A41758F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400">
            <a:extLst>
              <a:ext uri="{FF2B5EF4-FFF2-40B4-BE49-F238E27FC236}">
                <a16:creationId xmlns:a16="http://schemas.microsoft.com/office/drawing/2014/main" id="{24CAA1A0-4536-4652-BE12-883D2B9C60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02" name="Group 401">
          <a:extLst>
            <a:ext uri="{FF2B5EF4-FFF2-40B4-BE49-F238E27FC236}">
              <a16:creationId xmlns:a16="http://schemas.microsoft.com/office/drawing/2014/main" id="{83160233-BA34-4962-9326-9FAB7BBB086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03" name="Line 402">
            <a:extLst>
              <a:ext uri="{FF2B5EF4-FFF2-40B4-BE49-F238E27FC236}">
                <a16:creationId xmlns:a16="http://schemas.microsoft.com/office/drawing/2014/main" id="{0B9C01EE-85C0-4268-B8D5-B324FABFB8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4" name="Line 403">
            <a:extLst>
              <a:ext uri="{FF2B5EF4-FFF2-40B4-BE49-F238E27FC236}">
                <a16:creationId xmlns:a16="http://schemas.microsoft.com/office/drawing/2014/main" id="{9CDA918D-D3C6-48B2-868B-2ABB4FC3FE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04">
            <a:extLst>
              <a:ext uri="{FF2B5EF4-FFF2-40B4-BE49-F238E27FC236}">
                <a16:creationId xmlns:a16="http://schemas.microsoft.com/office/drawing/2014/main" id="{83B0539A-1E2B-4770-82F4-7BF425AEBF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3830C0EE-9473-4603-953C-3B6A2D7D229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07" name="Line 406">
            <a:extLst>
              <a:ext uri="{FF2B5EF4-FFF2-40B4-BE49-F238E27FC236}">
                <a16:creationId xmlns:a16="http://schemas.microsoft.com/office/drawing/2014/main" id="{715EFA01-E049-4E77-9754-F255FD079D2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" name="Line 407">
            <a:extLst>
              <a:ext uri="{FF2B5EF4-FFF2-40B4-BE49-F238E27FC236}">
                <a16:creationId xmlns:a16="http://schemas.microsoft.com/office/drawing/2014/main" id="{6831785F-1723-4F15-AE02-99A61D6CE8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" name="Line 408">
            <a:extLst>
              <a:ext uri="{FF2B5EF4-FFF2-40B4-BE49-F238E27FC236}">
                <a16:creationId xmlns:a16="http://schemas.microsoft.com/office/drawing/2014/main" id="{BCD9FA05-E3A8-49AC-85ED-EBC30207A5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3494EA4D-17A4-4D42-B336-AB91D0D05E2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11" name="Line 410">
            <a:extLst>
              <a:ext uri="{FF2B5EF4-FFF2-40B4-BE49-F238E27FC236}">
                <a16:creationId xmlns:a16="http://schemas.microsoft.com/office/drawing/2014/main" id="{E40118BF-85F2-4618-9E01-22960D5666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11">
            <a:extLst>
              <a:ext uri="{FF2B5EF4-FFF2-40B4-BE49-F238E27FC236}">
                <a16:creationId xmlns:a16="http://schemas.microsoft.com/office/drawing/2014/main" id="{01058791-98F5-4295-A8B6-5E0FC7FB63F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" name="Line 412">
            <a:extLst>
              <a:ext uri="{FF2B5EF4-FFF2-40B4-BE49-F238E27FC236}">
                <a16:creationId xmlns:a16="http://schemas.microsoft.com/office/drawing/2014/main" id="{97B1CE64-112F-442C-981A-A9873C069C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14" name="Group 413">
          <a:extLst>
            <a:ext uri="{FF2B5EF4-FFF2-40B4-BE49-F238E27FC236}">
              <a16:creationId xmlns:a16="http://schemas.microsoft.com/office/drawing/2014/main" id="{A2E04247-C637-4B3C-BBFB-323B46A1D0B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15" name="Line 414">
            <a:extLst>
              <a:ext uri="{FF2B5EF4-FFF2-40B4-BE49-F238E27FC236}">
                <a16:creationId xmlns:a16="http://schemas.microsoft.com/office/drawing/2014/main" id="{69BA3CEA-F8A6-4B3D-A973-1326354964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" name="Line 415">
            <a:extLst>
              <a:ext uri="{FF2B5EF4-FFF2-40B4-BE49-F238E27FC236}">
                <a16:creationId xmlns:a16="http://schemas.microsoft.com/office/drawing/2014/main" id="{99AFBBB3-2F30-4B77-ADA2-78D34F9B08C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" name="Line 416">
            <a:extLst>
              <a:ext uri="{FF2B5EF4-FFF2-40B4-BE49-F238E27FC236}">
                <a16:creationId xmlns:a16="http://schemas.microsoft.com/office/drawing/2014/main" id="{FD4022BD-2246-48CF-98B7-9ED295D926C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18" name="Group 417">
          <a:extLst>
            <a:ext uri="{FF2B5EF4-FFF2-40B4-BE49-F238E27FC236}">
              <a16:creationId xmlns:a16="http://schemas.microsoft.com/office/drawing/2014/main" id="{10274D36-4940-4DF0-B58E-CA509ADABDB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19" name="Line 418">
            <a:extLst>
              <a:ext uri="{FF2B5EF4-FFF2-40B4-BE49-F238E27FC236}">
                <a16:creationId xmlns:a16="http://schemas.microsoft.com/office/drawing/2014/main" id="{A91871C9-D983-405C-8270-34DCDB5634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419">
            <a:extLst>
              <a:ext uri="{FF2B5EF4-FFF2-40B4-BE49-F238E27FC236}">
                <a16:creationId xmlns:a16="http://schemas.microsoft.com/office/drawing/2014/main" id="{E1B7ADBA-C623-4775-832C-3914D06DC70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Line 420">
            <a:extLst>
              <a:ext uri="{FF2B5EF4-FFF2-40B4-BE49-F238E27FC236}">
                <a16:creationId xmlns:a16="http://schemas.microsoft.com/office/drawing/2014/main" id="{D2B20B9C-1A57-4BF1-91FD-DACBB68950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22" name="Group 421">
          <a:extLst>
            <a:ext uri="{FF2B5EF4-FFF2-40B4-BE49-F238E27FC236}">
              <a16:creationId xmlns:a16="http://schemas.microsoft.com/office/drawing/2014/main" id="{7DFB46C7-2D24-471A-ACF7-29FCCAF8261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23" name="Line 422">
            <a:extLst>
              <a:ext uri="{FF2B5EF4-FFF2-40B4-BE49-F238E27FC236}">
                <a16:creationId xmlns:a16="http://schemas.microsoft.com/office/drawing/2014/main" id="{69B88067-D98A-496A-8BBE-A7424DC3DE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4" name="Line 423">
            <a:extLst>
              <a:ext uri="{FF2B5EF4-FFF2-40B4-BE49-F238E27FC236}">
                <a16:creationId xmlns:a16="http://schemas.microsoft.com/office/drawing/2014/main" id="{2B9C005C-E6AF-4D28-A465-0B5CE8DB5D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424">
            <a:extLst>
              <a:ext uri="{FF2B5EF4-FFF2-40B4-BE49-F238E27FC236}">
                <a16:creationId xmlns:a16="http://schemas.microsoft.com/office/drawing/2014/main" id="{59A10168-657B-41F1-9790-51294386CE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26" name="Group 425">
          <a:extLst>
            <a:ext uri="{FF2B5EF4-FFF2-40B4-BE49-F238E27FC236}">
              <a16:creationId xmlns:a16="http://schemas.microsoft.com/office/drawing/2014/main" id="{84A2BB60-BF85-4058-A4BE-20B420DB7AC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27" name="Line 426">
            <a:extLst>
              <a:ext uri="{FF2B5EF4-FFF2-40B4-BE49-F238E27FC236}">
                <a16:creationId xmlns:a16="http://schemas.microsoft.com/office/drawing/2014/main" id="{062C3896-F343-4363-9416-8351074391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427">
            <a:extLst>
              <a:ext uri="{FF2B5EF4-FFF2-40B4-BE49-F238E27FC236}">
                <a16:creationId xmlns:a16="http://schemas.microsoft.com/office/drawing/2014/main" id="{FCE46EB2-9490-425F-8F03-07FBC5406D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Line 428">
            <a:extLst>
              <a:ext uri="{FF2B5EF4-FFF2-40B4-BE49-F238E27FC236}">
                <a16:creationId xmlns:a16="http://schemas.microsoft.com/office/drawing/2014/main" id="{BF749D44-3DB3-4E12-B255-20034CC348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30" name="Group 429">
          <a:extLst>
            <a:ext uri="{FF2B5EF4-FFF2-40B4-BE49-F238E27FC236}">
              <a16:creationId xmlns:a16="http://schemas.microsoft.com/office/drawing/2014/main" id="{91CFE472-1A12-4B8D-AAE5-7C11D6A6705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31" name="Line 430">
            <a:extLst>
              <a:ext uri="{FF2B5EF4-FFF2-40B4-BE49-F238E27FC236}">
                <a16:creationId xmlns:a16="http://schemas.microsoft.com/office/drawing/2014/main" id="{C69AC916-D30E-40E8-950D-F559246EC6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2" name="Line 431">
            <a:extLst>
              <a:ext uri="{FF2B5EF4-FFF2-40B4-BE49-F238E27FC236}">
                <a16:creationId xmlns:a16="http://schemas.microsoft.com/office/drawing/2014/main" id="{9B13698F-E508-4180-98CC-FACAB49ED1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3" name="Line 432">
            <a:extLst>
              <a:ext uri="{FF2B5EF4-FFF2-40B4-BE49-F238E27FC236}">
                <a16:creationId xmlns:a16="http://schemas.microsoft.com/office/drawing/2014/main" id="{4A371E9F-0E77-48CF-951B-78A1ACFF971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34" name="Group 433">
          <a:extLst>
            <a:ext uri="{FF2B5EF4-FFF2-40B4-BE49-F238E27FC236}">
              <a16:creationId xmlns:a16="http://schemas.microsoft.com/office/drawing/2014/main" id="{1870C0A0-E16F-4E2A-8BFF-A3B209BFD4E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35" name="Line 434">
            <a:extLst>
              <a:ext uri="{FF2B5EF4-FFF2-40B4-BE49-F238E27FC236}">
                <a16:creationId xmlns:a16="http://schemas.microsoft.com/office/drawing/2014/main" id="{B4301385-1F0B-4960-9BF7-2D4A4F4203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6" name="Line 435">
            <a:extLst>
              <a:ext uri="{FF2B5EF4-FFF2-40B4-BE49-F238E27FC236}">
                <a16:creationId xmlns:a16="http://schemas.microsoft.com/office/drawing/2014/main" id="{09771E11-6D9D-4356-8E01-5814EE2BB0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7" name="Line 436">
            <a:extLst>
              <a:ext uri="{FF2B5EF4-FFF2-40B4-BE49-F238E27FC236}">
                <a16:creationId xmlns:a16="http://schemas.microsoft.com/office/drawing/2014/main" id="{173435DF-0238-4469-ABF1-B4495AC4E8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38" name="Group 437">
          <a:extLst>
            <a:ext uri="{FF2B5EF4-FFF2-40B4-BE49-F238E27FC236}">
              <a16:creationId xmlns:a16="http://schemas.microsoft.com/office/drawing/2014/main" id="{F696E523-DC07-492A-9DBE-DA817ED98CE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39" name="Line 438">
            <a:extLst>
              <a:ext uri="{FF2B5EF4-FFF2-40B4-BE49-F238E27FC236}">
                <a16:creationId xmlns:a16="http://schemas.microsoft.com/office/drawing/2014/main" id="{21A7E6DC-9D6D-4C56-85E7-548F50848C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0" name="Line 439">
            <a:extLst>
              <a:ext uri="{FF2B5EF4-FFF2-40B4-BE49-F238E27FC236}">
                <a16:creationId xmlns:a16="http://schemas.microsoft.com/office/drawing/2014/main" id="{F78511D4-748E-4272-B4EC-1FE651B895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1" name="Line 440">
            <a:extLst>
              <a:ext uri="{FF2B5EF4-FFF2-40B4-BE49-F238E27FC236}">
                <a16:creationId xmlns:a16="http://schemas.microsoft.com/office/drawing/2014/main" id="{6F552273-1443-4064-972E-91A5585B56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42" name="Group 441">
          <a:extLst>
            <a:ext uri="{FF2B5EF4-FFF2-40B4-BE49-F238E27FC236}">
              <a16:creationId xmlns:a16="http://schemas.microsoft.com/office/drawing/2014/main" id="{1C1095F7-0082-4A2B-8B13-4E30D9C29D2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43" name="Line 442">
            <a:extLst>
              <a:ext uri="{FF2B5EF4-FFF2-40B4-BE49-F238E27FC236}">
                <a16:creationId xmlns:a16="http://schemas.microsoft.com/office/drawing/2014/main" id="{6D75B7C4-E857-45D1-BB9E-030D56729A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4" name="Line 443">
            <a:extLst>
              <a:ext uri="{FF2B5EF4-FFF2-40B4-BE49-F238E27FC236}">
                <a16:creationId xmlns:a16="http://schemas.microsoft.com/office/drawing/2014/main" id="{593C0889-24C4-45D6-939E-C597CF873A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44">
            <a:extLst>
              <a:ext uri="{FF2B5EF4-FFF2-40B4-BE49-F238E27FC236}">
                <a16:creationId xmlns:a16="http://schemas.microsoft.com/office/drawing/2014/main" id="{B7B45852-B7CE-4E22-817A-7179FE954A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46" name="Group 445">
          <a:extLst>
            <a:ext uri="{FF2B5EF4-FFF2-40B4-BE49-F238E27FC236}">
              <a16:creationId xmlns:a16="http://schemas.microsoft.com/office/drawing/2014/main" id="{D9057C03-51A1-4B3A-9B13-F92AE6D4720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47" name="Line 446">
            <a:extLst>
              <a:ext uri="{FF2B5EF4-FFF2-40B4-BE49-F238E27FC236}">
                <a16:creationId xmlns:a16="http://schemas.microsoft.com/office/drawing/2014/main" id="{6CB76501-E829-43FA-BE7A-C7E80B62B0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8" name="Line 447">
            <a:extLst>
              <a:ext uri="{FF2B5EF4-FFF2-40B4-BE49-F238E27FC236}">
                <a16:creationId xmlns:a16="http://schemas.microsoft.com/office/drawing/2014/main" id="{87B6AB23-38CD-47B5-8170-27FB514DEC1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9" name="Line 448">
            <a:extLst>
              <a:ext uri="{FF2B5EF4-FFF2-40B4-BE49-F238E27FC236}">
                <a16:creationId xmlns:a16="http://schemas.microsoft.com/office/drawing/2014/main" id="{5FB139FA-3A4E-4744-B5EA-B6AF1817FE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A75E846D-953C-4680-8FD2-731BF8580CC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51" name="Line 450">
            <a:extLst>
              <a:ext uri="{FF2B5EF4-FFF2-40B4-BE49-F238E27FC236}">
                <a16:creationId xmlns:a16="http://schemas.microsoft.com/office/drawing/2014/main" id="{DBFF70F3-96E2-4914-AF09-2CEB256ED4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2" name="Line 451">
            <a:extLst>
              <a:ext uri="{FF2B5EF4-FFF2-40B4-BE49-F238E27FC236}">
                <a16:creationId xmlns:a16="http://schemas.microsoft.com/office/drawing/2014/main" id="{FDDB91F3-DC03-4BF1-BA90-910360DFC4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Line 452">
            <a:extLst>
              <a:ext uri="{FF2B5EF4-FFF2-40B4-BE49-F238E27FC236}">
                <a16:creationId xmlns:a16="http://schemas.microsoft.com/office/drawing/2014/main" id="{9486B79F-59F0-4568-A742-15F383239D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54" name="Group 453">
          <a:extLst>
            <a:ext uri="{FF2B5EF4-FFF2-40B4-BE49-F238E27FC236}">
              <a16:creationId xmlns:a16="http://schemas.microsoft.com/office/drawing/2014/main" id="{66D3CE16-D677-4ED9-B84F-DBDC7203E04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55" name="Line 454">
            <a:extLst>
              <a:ext uri="{FF2B5EF4-FFF2-40B4-BE49-F238E27FC236}">
                <a16:creationId xmlns:a16="http://schemas.microsoft.com/office/drawing/2014/main" id="{711EDC13-29FB-49E9-8E64-95826F0A0BA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6" name="Line 455">
            <a:extLst>
              <a:ext uri="{FF2B5EF4-FFF2-40B4-BE49-F238E27FC236}">
                <a16:creationId xmlns:a16="http://schemas.microsoft.com/office/drawing/2014/main" id="{C02E7421-48E2-4824-8E58-194B0666DC7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7" name="Line 456">
            <a:extLst>
              <a:ext uri="{FF2B5EF4-FFF2-40B4-BE49-F238E27FC236}">
                <a16:creationId xmlns:a16="http://schemas.microsoft.com/office/drawing/2014/main" id="{DD4B41D9-2E82-4851-B59F-02699BD847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5584A948-207E-4465-9D49-02740D454E8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59" name="Line 458">
            <a:extLst>
              <a:ext uri="{FF2B5EF4-FFF2-40B4-BE49-F238E27FC236}">
                <a16:creationId xmlns:a16="http://schemas.microsoft.com/office/drawing/2014/main" id="{75F65997-A2A6-41A6-AE11-D89B3DE95F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" name="Line 459">
            <a:extLst>
              <a:ext uri="{FF2B5EF4-FFF2-40B4-BE49-F238E27FC236}">
                <a16:creationId xmlns:a16="http://schemas.microsoft.com/office/drawing/2014/main" id="{8618E695-A966-4779-B677-7E58747358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Line 460">
            <a:extLst>
              <a:ext uri="{FF2B5EF4-FFF2-40B4-BE49-F238E27FC236}">
                <a16:creationId xmlns:a16="http://schemas.microsoft.com/office/drawing/2014/main" id="{DC2CB1F4-A0BD-4A7C-8D3D-1855FDB7F5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62" name="Group 461">
          <a:extLst>
            <a:ext uri="{FF2B5EF4-FFF2-40B4-BE49-F238E27FC236}">
              <a16:creationId xmlns:a16="http://schemas.microsoft.com/office/drawing/2014/main" id="{6C5E8C6B-E678-47A3-B4D2-F9F9C8A4A55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63" name="Line 462">
            <a:extLst>
              <a:ext uri="{FF2B5EF4-FFF2-40B4-BE49-F238E27FC236}">
                <a16:creationId xmlns:a16="http://schemas.microsoft.com/office/drawing/2014/main" id="{58679900-18F1-445D-884F-B139FE5B76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" name="Line 463">
            <a:extLst>
              <a:ext uri="{FF2B5EF4-FFF2-40B4-BE49-F238E27FC236}">
                <a16:creationId xmlns:a16="http://schemas.microsoft.com/office/drawing/2014/main" id="{6FF09AD1-6CAC-4318-B5DD-70651FFED3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" name="Line 464">
            <a:extLst>
              <a:ext uri="{FF2B5EF4-FFF2-40B4-BE49-F238E27FC236}">
                <a16:creationId xmlns:a16="http://schemas.microsoft.com/office/drawing/2014/main" id="{F5D54E9A-5447-4AF9-A48D-4AFA41B8FA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66" name="Group 465">
          <a:extLst>
            <a:ext uri="{FF2B5EF4-FFF2-40B4-BE49-F238E27FC236}">
              <a16:creationId xmlns:a16="http://schemas.microsoft.com/office/drawing/2014/main" id="{3143CCB3-5094-46CD-801D-E7708648A5F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67" name="Line 466">
            <a:extLst>
              <a:ext uri="{FF2B5EF4-FFF2-40B4-BE49-F238E27FC236}">
                <a16:creationId xmlns:a16="http://schemas.microsoft.com/office/drawing/2014/main" id="{6DC6E2EC-24BE-466D-A4A4-BEA9A9D2CF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" name="Line 467">
            <a:extLst>
              <a:ext uri="{FF2B5EF4-FFF2-40B4-BE49-F238E27FC236}">
                <a16:creationId xmlns:a16="http://schemas.microsoft.com/office/drawing/2014/main" id="{EED47D40-C667-47F8-AC2D-983753C0ABC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" name="Line 468">
            <a:extLst>
              <a:ext uri="{FF2B5EF4-FFF2-40B4-BE49-F238E27FC236}">
                <a16:creationId xmlns:a16="http://schemas.microsoft.com/office/drawing/2014/main" id="{21206A82-6057-437B-9C29-E7FE1FE4EC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70" name="Group 469">
          <a:extLst>
            <a:ext uri="{FF2B5EF4-FFF2-40B4-BE49-F238E27FC236}">
              <a16:creationId xmlns:a16="http://schemas.microsoft.com/office/drawing/2014/main" id="{0C87B6BF-6B14-4FFC-9D6C-05AD6654EB0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71" name="Line 470">
            <a:extLst>
              <a:ext uri="{FF2B5EF4-FFF2-40B4-BE49-F238E27FC236}">
                <a16:creationId xmlns:a16="http://schemas.microsoft.com/office/drawing/2014/main" id="{C76019B3-6E8D-4290-B500-7723DD7CE7A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2" name="Line 471">
            <a:extLst>
              <a:ext uri="{FF2B5EF4-FFF2-40B4-BE49-F238E27FC236}">
                <a16:creationId xmlns:a16="http://schemas.microsoft.com/office/drawing/2014/main" id="{E3885597-7871-4F87-BCE2-C8B12D2EB6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3" name="Line 472">
            <a:extLst>
              <a:ext uri="{FF2B5EF4-FFF2-40B4-BE49-F238E27FC236}">
                <a16:creationId xmlns:a16="http://schemas.microsoft.com/office/drawing/2014/main" id="{52992EFD-908F-4D6D-B967-9612DC41109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74" name="Group 473">
          <a:extLst>
            <a:ext uri="{FF2B5EF4-FFF2-40B4-BE49-F238E27FC236}">
              <a16:creationId xmlns:a16="http://schemas.microsoft.com/office/drawing/2014/main" id="{7526333E-ECA6-4CA0-A8A0-6F24FD1151D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75" name="Line 474">
            <a:extLst>
              <a:ext uri="{FF2B5EF4-FFF2-40B4-BE49-F238E27FC236}">
                <a16:creationId xmlns:a16="http://schemas.microsoft.com/office/drawing/2014/main" id="{EE99F403-67D1-46E8-81E4-FF29D1AA33A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6" name="Line 475">
            <a:extLst>
              <a:ext uri="{FF2B5EF4-FFF2-40B4-BE49-F238E27FC236}">
                <a16:creationId xmlns:a16="http://schemas.microsoft.com/office/drawing/2014/main" id="{09F17A31-05A8-4666-ABCC-CFBDF5C7A0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7" name="Line 476">
            <a:extLst>
              <a:ext uri="{FF2B5EF4-FFF2-40B4-BE49-F238E27FC236}">
                <a16:creationId xmlns:a16="http://schemas.microsoft.com/office/drawing/2014/main" id="{1193176B-5361-470C-99DE-F8DB3D7961D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78" name="Group 477">
          <a:extLst>
            <a:ext uri="{FF2B5EF4-FFF2-40B4-BE49-F238E27FC236}">
              <a16:creationId xmlns:a16="http://schemas.microsoft.com/office/drawing/2014/main" id="{08A592C1-F96C-42C8-8F76-791958A8ED3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79" name="Line 478">
            <a:extLst>
              <a:ext uri="{FF2B5EF4-FFF2-40B4-BE49-F238E27FC236}">
                <a16:creationId xmlns:a16="http://schemas.microsoft.com/office/drawing/2014/main" id="{6F68D10D-7598-4BD1-99C0-B5EE3E0BF16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" name="Line 479">
            <a:extLst>
              <a:ext uri="{FF2B5EF4-FFF2-40B4-BE49-F238E27FC236}">
                <a16:creationId xmlns:a16="http://schemas.microsoft.com/office/drawing/2014/main" id="{FC5A021B-854E-4BDE-9357-EE2D3FD6EE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" name="Line 480">
            <a:extLst>
              <a:ext uri="{FF2B5EF4-FFF2-40B4-BE49-F238E27FC236}">
                <a16:creationId xmlns:a16="http://schemas.microsoft.com/office/drawing/2014/main" id="{7C065E87-4684-4715-BDD7-D8F362B9E8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id="{70D4E223-A3F9-4814-A95D-5AAFF9866E6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83" name="Line 482">
            <a:extLst>
              <a:ext uri="{FF2B5EF4-FFF2-40B4-BE49-F238E27FC236}">
                <a16:creationId xmlns:a16="http://schemas.microsoft.com/office/drawing/2014/main" id="{FDBBEF32-94F6-4966-95A7-E76F6182C0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4" name="Line 483">
            <a:extLst>
              <a:ext uri="{FF2B5EF4-FFF2-40B4-BE49-F238E27FC236}">
                <a16:creationId xmlns:a16="http://schemas.microsoft.com/office/drawing/2014/main" id="{95FB6632-A303-4182-8B44-CF56D026A0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Line 484">
            <a:extLst>
              <a:ext uri="{FF2B5EF4-FFF2-40B4-BE49-F238E27FC236}">
                <a16:creationId xmlns:a16="http://schemas.microsoft.com/office/drawing/2014/main" id="{94888B53-4203-4BC2-9710-0B90426E634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86" name="Group 485">
          <a:extLst>
            <a:ext uri="{FF2B5EF4-FFF2-40B4-BE49-F238E27FC236}">
              <a16:creationId xmlns:a16="http://schemas.microsoft.com/office/drawing/2014/main" id="{A1AC7957-A9BA-41B4-9A89-D3DD333BB96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87" name="Line 486">
            <a:extLst>
              <a:ext uri="{FF2B5EF4-FFF2-40B4-BE49-F238E27FC236}">
                <a16:creationId xmlns:a16="http://schemas.microsoft.com/office/drawing/2014/main" id="{3037524A-CF7C-4B67-8E7E-ED171FB9EF7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8" name="Line 487">
            <a:extLst>
              <a:ext uri="{FF2B5EF4-FFF2-40B4-BE49-F238E27FC236}">
                <a16:creationId xmlns:a16="http://schemas.microsoft.com/office/drawing/2014/main" id="{976CEC4E-EBBE-485B-AE30-24FAA36D9F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9" name="Line 488">
            <a:extLst>
              <a:ext uri="{FF2B5EF4-FFF2-40B4-BE49-F238E27FC236}">
                <a16:creationId xmlns:a16="http://schemas.microsoft.com/office/drawing/2014/main" id="{FBEDE5A4-E067-4901-A0B8-A8C20FDA06E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90" name="Group 489">
          <a:extLst>
            <a:ext uri="{FF2B5EF4-FFF2-40B4-BE49-F238E27FC236}">
              <a16:creationId xmlns:a16="http://schemas.microsoft.com/office/drawing/2014/main" id="{A58E2E2D-BEE0-4CD4-9B26-67BFC62A6D4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91" name="Line 490">
            <a:extLst>
              <a:ext uri="{FF2B5EF4-FFF2-40B4-BE49-F238E27FC236}">
                <a16:creationId xmlns:a16="http://schemas.microsoft.com/office/drawing/2014/main" id="{78CDDAC6-0C77-4851-A05C-15592B42018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2" name="Line 491">
            <a:extLst>
              <a:ext uri="{FF2B5EF4-FFF2-40B4-BE49-F238E27FC236}">
                <a16:creationId xmlns:a16="http://schemas.microsoft.com/office/drawing/2014/main" id="{6A792559-DAF1-4BFE-B102-48660490C5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3" name="Line 492">
            <a:extLst>
              <a:ext uri="{FF2B5EF4-FFF2-40B4-BE49-F238E27FC236}">
                <a16:creationId xmlns:a16="http://schemas.microsoft.com/office/drawing/2014/main" id="{FDFDA63F-2CCB-4664-BAE5-A58660D327E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94" name="Group 493">
          <a:extLst>
            <a:ext uri="{FF2B5EF4-FFF2-40B4-BE49-F238E27FC236}">
              <a16:creationId xmlns:a16="http://schemas.microsoft.com/office/drawing/2014/main" id="{34B75595-337A-423E-A874-272880A7EFD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95" name="Line 494">
            <a:extLst>
              <a:ext uri="{FF2B5EF4-FFF2-40B4-BE49-F238E27FC236}">
                <a16:creationId xmlns:a16="http://schemas.microsoft.com/office/drawing/2014/main" id="{1F63EA61-064F-4256-9A99-0C94C7B4D0C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" name="Line 495">
            <a:extLst>
              <a:ext uri="{FF2B5EF4-FFF2-40B4-BE49-F238E27FC236}">
                <a16:creationId xmlns:a16="http://schemas.microsoft.com/office/drawing/2014/main" id="{AB2FD535-8CF5-4989-9D72-AFA52B4E7C7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Line 496">
            <a:extLst>
              <a:ext uri="{FF2B5EF4-FFF2-40B4-BE49-F238E27FC236}">
                <a16:creationId xmlns:a16="http://schemas.microsoft.com/office/drawing/2014/main" id="{FF0E16C0-F6CE-4BCA-9013-4D81C7BDBD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498" name="Group 497">
          <a:extLst>
            <a:ext uri="{FF2B5EF4-FFF2-40B4-BE49-F238E27FC236}">
              <a16:creationId xmlns:a16="http://schemas.microsoft.com/office/drawing/2014/main" id="{943B92F2-CD9D-415C-BFFD-E587BFB9F9E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499" name="Line 498">
            <a:extLst>
              <a:ext uri="{FF2B5EF4-FFF2-40B4-BE49-F238E27FC236}">
                <a16:creationId xmlns:a16="http://schemas.microsoft.com/office/drawing/2014/main" id="{5E314777-C0A9-4C51-8FB4-B18E259854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0" name="Line 499">
            <a:extLst>
              <a:ext uri="{FF2B5EF4-FFF2-40B4-BE49-F238E27FC236}">
                <a16:creationId xmlns:a16="http://schemas.microsoft.com/office/drawing/2014/main" id="{356E1B83-9BF5-41C7-8E7D-0637E3B83DD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1" name="Line 500">
            <a:extLst>
              <a:ext uri="{FF2B5EF4-FFF2-40B4-BE49-F238E27FC236}">
                <a16:creationId xmlns:a16="http://schemas.microsoft.com/office/drawing/2014/main" id="{5B7ECF14-3759-4234-9A2C-3BEAC8A5789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02" name="Group 501">
          <a:extLst>
            <a:ext uri="{FF2B5EF4-FFF2-40B4-BE49-F238E27FC236}">
              <a16:creationId xmlns:a16="http://schemas.microsoft.com/office/drawing/2014/main" id="{47791EE4-402F-4F4B-B1B1-98ED847F2E6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03" name="Line 502">
            <a:extLst>
              <a:ext uri="{FF2B5EF4-FFF2-40B4-BE49-F238E27FC236}">
                <a16:creationId xmlns:a16="http://schemas.microsoft.com/office/drawing/2014/main" id="{D2458748-E3F7-4882-A1C5-59B0D580CD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" name="Line 503">
            <a:extLst>
              <a:ext uri="{FF2B5EF4-FFF2-40B4-BE49-F238E27FC236}">
                <a16:creationId xmlns:a16="http://schemas.microsoft.com/office/drawing/2014/main" id="{4BA84F79-32B8-4726-96B9-4873FD627A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5" name="Line 504">
            <a:extLst>
              <a:ext uri="{FF2B5EF4-FFF2-40B4-BE49-F238E27FC236}">
                <a16:creationId xmlns:a16="http://schemas.microsoft.com/office/drawing/2014/main" id="{C5B994D6-C2EB-410C-AFD9-D2C3C22688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06" name="Group 505">
          <a:extLst>
            <a:ext uri="{FF2B5EF4-FFF2-40B4-BE49-F238E27FC236}">
              <a16:creationId xmlns:a16="http://schemas.microsoft.com/office/drawing/2014/main" id="{96ED65ED-F670-4941-A7CF-961994B0BE0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07" name="Line 506">
            <a:extLst>
              <a:ext uri="{FF2B5EF4-FFF2-40B4-BE49-F238E27FC236}">
                <a16:creationId xmlns:a16="http://schemas.microsoft.com/office/drawing/2014/main" id="{C80E6753-88D5-49C2-8F7C-1AD72B5EF3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8" name="Line 507">
            <a:extLst>
              <a:ext uri="{FF2B5EF4-FFF2-40B4-BE49-F238E27FC236}">
                <a16:creationId xmlns:a16="http://schemas.microsoft.com/office/drawing/2014/main" id="{C55AA5D3-2D65-4625-9D78-5FAF65246A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9" name="Line 508">
            <a:extLst>
              <a:ext uri="{FF2B5EF4-FFF2-40B4-BE49-F238E27FC236}">
                <a16:creationId xmlns:a16="http://schemas.microsoft.com/office/drawing/2014/main" id="{8BCAB34F-FCC2-48EA-AAA8-FA1E46D1D3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10" name="Group 509">
          <a:extLst>
            <a:ext uri="{FF2B5EF4-FFF2-40B4-BE49-F238E27FC236}">
              <a16:creationId xmlns:a16="http://schemas.microsoft.com/office/drawing/2014/main" id="{60579A5E-2828-40DA-9183-BD2259A3BF2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11" name="Line 510">
            <a:extLst>
              <a:ext uri="{FF2B5EF4-FFF2-40B4-BE49-F238E27FC236}">
                <a16:creationId xmlns:a16="http://schemas.microsoft.com/office/drawing/2014/main" id="{A181722C-81E2-45CC-9F31-EA09C48C9E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" name="Line 511">
            <a:extLst>
              <a:ext uri="{FF2B5EF4-FFF2-40B4-BE49-F238E27FC236}">
                <a16:creationId xmlns:a16="http://schemas.microsoft.com/office/drawing/2014/main" id="{E5D10716-59BC-4582-A6AD-6D60216434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" name="Line 512">
            <a:extLst>
              <a:ext uri="{FF2B5EF4-FFF2-40B4-BE49-F238E27FC236}">
                <a16:creationId xmlns:a16="http://schemas.microsoft.com/office/drawing/2014/main" id="{608D8D22-90C5-446D-95E2-3D3A5E4EB22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14" name="Group 513">
          <a:extLst>
            <a:ext uri="{FF2B5EF4-FFF2-40B4-BE49-F238E27FC236}">
              <a16:creationId xmlns:a16="http://schemas.microsoft.com/office/drawing/2014/main" id="{B8FC11AE-9EA7-4167-AA6C-F9303583F2E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15" name="Line 514">
            <a:extLst>
              <a:ext uri="{FF2B5EF4-FFF2-40B4-BE49-F238E27FC236}">
                <a16:creationId xmlns:a16="http://schemas.microsoft.com/office/drawing/2014/main" id="{3A6BB578-1303-4CED-B784-2A13EC78A7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6" name="Line 515">
            <a:extLst>
              <a:ext uri="{FF2B5EF4-FFF2-40B4-BE49-F238E27FC236}">
                <a16:creationId xmlns:a16="http://schemas.microsoft.com/office/drawing/2014/main" id="{A20B586E-6CF7-4C37-B3F4-FE0EA7A2567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" name="Line 516">
            <a:extLst>
              <a:ext uri="{FF2B5EF4-FFF2-40B4-BE49-F238E27FC236}">
                <a16:creationId xmlns:a16="http://schemas.microsoft.com/office/drawing/2014/main" id="{DA5ECD2F-B800-4383-B007-313F11C5A8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18" name="Group 517">
          <a:extLst>
            <a:ext uri="{FF2B5EF4-FFF2-40B4-BE49-F238E27FC236}">
              <a16:creationId xmlns:a16="http://schemas.microsoft.com/office/drawing/2014/main" id="{757ABD23-233D-44B8-8677-BA62BDE199F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19" name="Line 518">
            <a:extLst>
              <a:ext uri="{FF2B5EF4-FFF2-40B4-BE49-F238E27FC236}">
                <a16:creationId xmlns:a16="http://schemas.microsoft.com/office/drawing/2014/main" id="{8C1666B6-2A39-4110-8DEB-93E328E2DD9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" name="Line 519">
            <a:extLst>
              <a:ext uri="{FF2B5EF4-FFF2-40B4-BE49-F238E27FC236}">
                <a16:creationId xmlns:a16="http://schemas.microsoft.com/office/drawing/2014/main" id="{7776340F-FB26-492C-A5EE-2AAA83C8447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" name="Line 520">
            <a:extLst>
              <a:ext uri="{FF2B5EF4-FFF2-40B4-BE49-F238E27FC236}">
                <a16:creationId xmlns:a16="http://schemas.microsoft.com/office/drawing/2014/main" id="{FDAA3703-3889-4303-AF33-B34745DE3E8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22" name="Group 521">
          <a:extLst>
            <a:ext uri="{FF2B5EF4-FFF2-40B4-BE49-F238E27FC236}">
              <a16:creationId xmlns:a16="http://schemas.microsoft.com/office/drawing/2014/main" id="{05272175-FD77-4CE6-B2BD-4E815E83C48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23" name="Line 522">
            <a:extLst>
              <a:ext uri="{FF2B5EF4-FFF2-40B4-BE49-F238E27FC236}">
                <a16:creationId xmlns:a16="http://schemas.microsoft.com/office/drawing/2014/main" id="{CA55F464-8A23-4DF3-AEA6-481E06E07D4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" name="Line 523">
            <a:extLst>
              <a:ext uri="{FF2B5EF4-FFF2-40B4-BE49-F238E27FC236}">
                <a16:creationId xmlns:a16="http://schemas.microsoft.com/office/drawing/2014/main" id="{EF1F09D4-CD1F-43F6-8ACD-9607F2B155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" name="Line 524">
            <a:extLst>
              <a:ext uri="{FF2B5EF4-FFF2-40B4-BE49-F238E27FC236}">
                <a16:creationId xmlns:a16="http://schemas.microsoft.com/office/drawing/2014/main" id="{692C9594-06E4-4940-8CCA-AB44E182193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26" name="Group 525">
          <a:extLst>
            <a:ext uri="{FF2B5EF4-FFF2-40B4-BE49-F238E27FC236}">
              <a16:creationId xmlns:a16="http://schemas.microsoft.com/office/drawing/2014/main" id="{A854BE39-2B22-429C-9956-91293A28CB9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27" name="Line 526">
            <a:extLst>
              <a:ext uri="{FF2B5EF4-FFF2-40B4-BE49-F238E27FC236}">
                <a16:creationId xmlns:a16="http://schemas.microsoft.com/office/drawing/2014/main" id="{E5BC2012-0B9E-4C72-89A5-D2A9872C24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8" name="Line 527">
            <a:extLst>
              <a:ext uri="{FF2B5EF4-FFF2-40B4-BE49-F238E27FC236}">
                <a16:creationId xmlns:a16="http://schemas.microsoft.com/office/drawing/2014/main" id="{53589335-533D-4818-8A58-A62C450E5E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9" name="Line 528">
            <a:extLst>
              <a:ext uri="{FF2B5EF4-FFF2-40B4-BE49-F238E27FC236}">
                <a16:creationId xmlns:a16="http://schemas.microsoft.com/office/drawing/2014/main" id="{2920261E-FD0C-4827-8EC5-55319567FC9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30" name="Group 529">
          <a:extLst>
            <a:ext uri="{FF2B5EF4-FFF2-40B4-BE49-F238E27FC236}">
              <a16:creationId xmlns:a16="http://schemas.microsoft.com/office/drawing/2014/main" id="{C3726E30-63D0-4C7B-A385-1E1116BE5A6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31" name="Line 530">
            <a:extLst>
              <a:ext uri="{FF2B5EF4-FFF2-40B4-BE49-F238E27FC236}">
                <a16:creationId xmlns:a16="http://schemas.microsoft.com/office/drawing/2014/main" id="{FE0F6B67-57D2-41ED-AAE0-CE86FFB750D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2" name="Line 531">
            <a:extLst>
              <a:ext uri="{FF2B5EF4-FFF2-40B4-BE49-F238E27FC236}">
                <a16:creationId xmlns:a16="http://schemas.microsoft.com/office/drawing/2014/main" id="{EBC4CEE7-35A4-4B65-852C-5B8DA8C9C5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3" name="Line 532">
            <a:extLst>
              <a:ext uri="{FF2B5EF4-FFF2-40B4-BE49-F238E27FC236}">
                <a16:creationId xmlns:a16="http://schemas.microsoft.com/office/drawing/2014/main" id="{453A94D4-4353-42DA-A77B-8F6BDFF4C48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34" name="Group 533">
          <a:extLst>
            <a:ext uri="{FF2B5EF4-FFF2-40B4-BE49-F238E27FC236}">
              <a16:creationId xmlns:a16="http://schemas.microsoft.com/office/drawing/2014/main" id="{822B61B4-DC34-40A7-8A4B-43167E178C7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35" name="Line 534">
            <a:extLst>
              <a:ext uri="{FF2B5EF4-FFF2-40B4-BE49-F238E27FC236}">
                <a16:creationId xmlns:a16="http://schemas.microsoft.com/office/drawing/2014/main" id="{46CDF1BE-AA8A-4327-9F3B-9C9B4561A8C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6" name="Line 535">
            <a:extLst>
              <a:ext uri="{FF2B5EF4-FFF2-40B4-BE49-F238E27FC236}">
                <a16:creationId xmlns:a16="http://schemas.microsoft.com/office/drawing/2014/main" id="{2709986F-3C6C-43F7-BF47-909EFC7CCD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536">
            <a:extLst>
              <a:ext uri="{FF2B5EF4-FFF2-40B4-BE49-F238E27FC236}">
                <a16:creationId xmlns:a16="http://schemas.microsoft.com/office/drawing/2014/main" id="{82E4FFC0-5B4B-4536-8E28-D483AA5E06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38" name="Group 537">
          <a:extLst>
            <a:ext uri="{FF2B5EF4-FFF2-40B4-BE49-F238E27FC236}">
              <a16:creationId xmlns:a16="http://schemas.microsoft.com/office/drawing/2014/main" id="{D4D39691-2C46-4C49-A12A-E7E928EA2BA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39" name="Line 538">
            <a:extLst>
              <a:ext uri="{FF2B5EF4-FFF2-40B4-BE49-F238E27FC236}">
                <a16:creationId xmlns:a16="http://schemas.microsoft.com/office/drawing/2014/main" id="{39839255-0F6D-4B0A-9280-6210AD3890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0" name="Line 539">
            <a:extLst>
              <a:ext uri="{FF2B5EF4-FFF2-40B4-BE49-F238E27FC236}">
                <a16:creationId xmlns:a16="http://schemas.microsoft.com/office/drawing/2014/main" id="{8DEB7085-CF03-4653-9A50-0BA738D59E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1" name="Line 540">
            <a:extLst>
              <a:ext uri="{FF2B5EF4-FFF2-40B4-BE49-F238E27FC236}">
                <a16:creationId xmlns:a16="http://schemas.microsoft.com/office/drawing/2014/main" id="{86FE75B7-BD6C-4597-8396-01511765C90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384B4294-209A-4915-ABF1-53A74F1B436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43" name="Line 542">
            <a:extLst>
              <a:ext uri="{FF2B5EF4-FFF2-40B4-BE49-F238E27FC236}">
                <a16:creationId xmlns:a16="http://schemas.microsoft.com/office/drawing/2014/main" id="{D5263692-6474-4B1E-AB90-4358CD9DFD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4" name="Line 543">
            <a:extLst>
              <a:ext uri="{FF2B5EF4-FFF2-40B4-BE49-F238E27FC236}">
                <a16:creationId xmlns:a16="http://schemas.microsoft.com/office/drawing/2014/main" id="{A3249AC8-9FB3-4996-B892-EC97ED3A93B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5" name="Line 544">
            <a:extLst>
              <a:ext uri="{FF2B5EF4-FFF2-40B4-BE49-F238E27FC236}">
                <a16:creationId xmlns:a16="http://schemas.microsoft.com/office/drawing/2014/main" id="{AE542664-3006-4534-9195-3C50A6D7E29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46" name="Group 545">
          <a:extLst>
            <a:ext uri="{FF2B5EF4-FFF2-40B4-BE49-F238E27FC236}">
              <a16:creationId xmlns:a16="http://schemas.microsoft.com/office/drawing/2014/main" id="{5E960265-9999-44F2-A2E2-BD5321944B9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47" name="Line 546">
            <a:extLst>
              <a:ext uri="{FF2B5EF4-FFF2-40B4-BE49-F238E27FC236}">
                <a16:creationId xmlns:a16="http://schemas.microsoft.com/office/drawing/2014/main" id="{CED44726-3D31-46CB-BBA3-486F7A8E8D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8" name="Line 547">
            <a:extLst>
              <a:ext uri="{FF2B5EF4-FFF2-40B4-BE49-F238E27FC236}">
                <a16:creationId xmlns:a16="http://schemas.microsoft.com/office/drawing/2014/main" id="{442DB84A-EDAE-40AE-8D75-877C8C659F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9" name="Line 548">
            <a:extLst>
              <a:ext uri="{FF2B5EF4-FFF2-40B4-BE49-F238E27FC236}">
                <a16:creationId xmlns:a16="http://schemas.microsoft.com/office/drawing/2014/main" id="{A58544CE-9C2F-4C6A-8C1D-A74D424DF2A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50" name="Group 549">
          <a:extLst>
            <a:ext uri="{FF2B5EF4-FFF2-40B4-BE49-F238E27FC236}">
              <a16:creationId xmlns:a16="http://schemas.microsoft.com/office/drawing/2014/main" id="{561E2FBF-6DF9-4FF0-8CDB-12A9CBEAA2F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51" name="Line 550">
            <a:extLst>
              <a:ext uri="{FF2B5EF4-FFF2-40B4-BE49-F238E27FC236}">
                <a16:creationId xmlns:a16="http://schemas.microsoft.com/office/drawing/2014/main" id="{FC05E8E7-195D-45F7-B10C-B8D29E6052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2" name="Line 551">
            <a:extLst>
              <a:ext uri="{FF2B5EF4-FFF2-40B4-BE49-F238E27FC236}">
                <a16:creationId xmlns:a16="http://schemas.microsoft.com/office/drawing/2014/main" id="{D644DA75-AF42-475A-9D8E-0C7B713532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3" name="Line 552">
            <a:extLst>
              <a:ext uri="{FF2B5EF4-FFF2-40B4-BE49-F238E27FC236}">
                <a16:creationId xmlns:a16="http://schemas.microsoft.com/office/drawing/2014/main" id="{E06DBC19-E40E-4F0C-8636-C27060D59E4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54" name="Group 553">
          <a:extLst>
            <a:ext uri="{FF2B5EF4-FFF2-40B4-BE49-F238E27FC236}">
              <a16:creationId xmlns:a16="http://schemas.microsoft.com/office/drawing/2014/main" id="{B04F5E80-45C0-4737-8298-8473960C468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55" name="Line 554">
            <a:extLst>
              <a:ext uri="{FF2B5EF4-FFF2-40B4-BE49-F238E27FC236}">
                <a16:creationId xmlns:a16="http://schemas.microsoft.com/office/drawing/2014/main" id="{8E001A84-A73B-4A14-945C-BA8D202F3B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6" name="Line 555">
            <a:extLst>
              <a:ext uri="{FF2B5EF4-FFF2-40B4-BE49-F238E27FC236}">
                <a16:creationId xmlns:a16="http://schemas.microsoft.com/office/drawing/2014/main" id="{D35CC0EA-75ED-4555-887A-AEB04171FB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7" name="Line 556">
            <a:extLst>
              <a:ext uri="{FF2B5EF4-FFF2-40B4-BE49-F238E27FC236}">
                <a16:creationId xmlns:a16="http://schemas.microsoft.com/office/drawing/2014/main" id="{7C4A035F-6A7E-43D1-94BF-B6FE652648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58" name="Group 557">
          <a:extLst>
            <a:ext uri="{FF2B5EF4-FFF2-40B4-BE49-F238E27FC236}">
              <a16:creationId xmlns:a16="http://schemas.microsoft.com/office/drawing/2014/main" id="{EBD06634-2F61-4B80-94AF-B61A5DD60A2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59" name="Line 558">
            <a:extLst>
              <a:ext uri="{FF2B5EF4-FFF2-40B4-BE49-F238E27FC236}">
                <a16:creationId xmlns:a16="http://schemas.microsoft.com/office/drawing/2014/main" id="{3AE06E40-5A7A-4ACB-8C8D-B013885F93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" name="Line 559">
            <a:extLst>
              <a:ext uri="{FF2B5EF4-FFF2-40B4-BE49-F238E27FC236}">
                <a16:creationId xmlns:a16="http://schemas.microsoft.com/office/drawing/2014/main" id="{8420B206-2046-4841-83C9-CF9E9511EE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" name="Line 560">
            <a:extLst>
              <a:ext uri="{FF2B5EF4-FFF2-40B4-BE49-F238E27FC236}">
                <a16:creationId xmlns:a16="http://schemas.microsoft.com/office/drawing/2014/main" id="{3A3F308E-2158-47C2-B4C2-AF02EDF0F9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62" name="Group 561">
          <a:extLst>
            <a:ext uri="{FF2B5EF4-FFF2-40B4-BE49-F238E27FC236}">
              <a16:creationId xmlns:a16="http://schemas.microsoft.com/office/drawing/2014/main" id="{C355E732-DC11-494E-A139-D9F4CF00253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63" name="Line 562">
            <a:extLst>
              <a:ext uri="{FF2B5EF4-FFF2-40B4-BE49-F238E27FC236}">
                <a16:creationId xmlns:a16="http://schemas.microsoft.com/office/drawing/2014/main" id="{033B3EEE-F4E1-4733-8E66-AA88620EA3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4" name="Line 563">
            <a:extLst>
              <a:ext uri="{FF2B5EF4-FFF2-40B4-BE49-F238E27FC236}">
                <a16:creationId xmlns:a16="http://schemas.microsoft.com/office/drawing/2014/main" id="{FDF066EC-880A-453D-B739-2A447E11385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" name="Line 564">
            <a:extLst>
              <a:ext uri="{FF2B5EF4-FFF2-40B4-BE49-F238E27FC236}">
                <a16:creationId xmlns:a16="http://schemas.microsoft.com/office/drawing/2014/main" id="{538C3F7E-38F5-4874-BDD6-BB1BD0CA740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66" name="Group 565">
          <a:extLst>
            <a:ext uri="{FF2B5EF4-FFF2-40B4-BE49-F238E27FC236}">
              <a16:creationId xmlns:a16="http://schemas.microsoft.com/office/drawing/2014/main" id="{22C9F032-F9D4-4D40-9251-71ABCA746E2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67" name="Line 566">
            <a:extLst>
              <a:ext uri="{FF2B5EF4-FFF2-40B4-BE49-F238E27FC236}">
                <a16:creationId xmlns:a16="http://schemas.microsoft.com/office/drawing/2014/main" id="{1C53A199-D845-4636-842C-077C972DED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" name="Line 567">
            <a:extLst>
              <a:ext uri="{FF2B5EF4-FFF2-40B4-BE49-F238E27FC236}">
                <a16:creationId xmlns:a16="http://schemas.microsoft.com/office/drawing/2014/main" id="{A2449A48-1390-4D95-8125-004A288F1D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Line 568">
            <a:extLst>
              <a:ext uri="{FF2B5EF4-FFF2-40B4-BE49-F238E27FC236}">
                <a16:creationId xmlns:a16="http://schemas.microsoft.com/office/drawing/2014/main" id="{428DA3AF-C970-44C6-9338-DC97028427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70" name="Group 569">
          <a:extLst>
            <a:ext uri="{FF2B5EF4-FFF2-40B4-BE49-F238E27FC236}">
              <a16:creationId xmlns:a16="http://schemas.microsoft.com/office/drawing/2014/main" id="{9B35A87A-E95B-4692-8BA5-222ADE136AC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71" name="Line 570">
            <a:extLst>
              <a:ext uri="{FF2B5EF4-FFF2-40B4-BE49-F238E27FC236}">
                <a16:creationId xmlns:a16="http://schemas.microsoft.com/office/drawing/2014/main" id="{EE798B43-3CFE-4E3A-9161-D285CB58DD4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571">
            <a:extLst>
              <a:ext uri="{FF2B5EF4-FFF2-40B4-BE49-F238E27FC236}">
                <a16:creationId xmlns:a16="http://schemas.microsoft.com/office/drawing/2014/main" id="{8443A7B9-9B89-4192-88D6-BBA74FCFE9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572">
            <a:extLst>
              <a:ext uri="{FF2B5EF4-FFF2-40B4-BE49-F238E27FC236}">
                <a16:creationId xmlns:a16="http://schemas.microsoft.com/office/drawing/2014/main" id="{32C10990-1C58-4967-A6D5-4ED5429BED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74" name="Group 573">
          <a:extLst>
            <a:ext uri="{FF2B5EF4-FFF2-40B4-BE49-F238E27FC236}">
              <a16:creationId xmlns:a16="http://schemas.microsoft.com/office/drawing/2014/main" id="{7BAAE00B-C16D-41DC-8472-FA56776A302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75" name="Line 574">
            <a:extLst>
              <a:ext uri="{FF2B5EF4-FFF2-40B4-BE49-F238E27FC236}">
                <a16:creationId xmlns:a16="http://schemas.microsoft.com/office/drawing/2014/main" id="{20363CF0-8626-4B2F-A739-95480AF196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6" name="Line 575">
            <a:extLst>
              <a:ext uri="{FF2B5EF4-FFF2-40B4-BE49-F238E27FC236}">
                <a16:creationId xmlns:a16="http://schemas.microsoft.com/office/drawing/2014/main" id="{3DF34C14-AA66-4806-9E0A-0B8626ED21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7" name="Line 576">
            <a:extLst>
              <a:ext uri="{FF2B5EF4-FFF2-40B4-BE49-F238E27FC236}">
                <a16:creationId xmlns:a16="http://schemas.microsoft.com/office/drawing/2014/main" id="{FC7CC0B4-1810-4BB2-95D5-F735449888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78" name="Group 1">
          <a:extLst>
            <a:ext uri="{FF2B5EF4-FFF2-40B4-BE49-F238E27FC236}">
              <a16:creationId xmlns:a16="http://schemas.microsoft.com/office/drawing/2014/main" id="{26BD2715-D159-4BDF-BD43-74E14841E11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79" name="Line 2">
            <a:extLst>
              <a:ext uri="{FF2B5EF4-FFF2-40B4-BE49-F238E27FC236}">
                <a16:creationId xmlns:a16="http://schemas.microsoft.com/office/drawing/2014/main" id="{2997B9FD-4AA1-4EEF-BE0B-E27AB06C36B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0" name="Line 3">
            <a:extLst>
              <a:ext uri="{FF2B5EF4-FFF2-40B4-BE49-F238E27FC236}">
                <a16:creationId xmlns:a16="http://schemas.microsoft.com/office/drawing/2014/main" id="{40A33E28-858C-4D34-9B8C-4C115FE8EA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Line 4">
            <a:extLst>
              <a:ext uri="{FF2B5EF4-FFF2-40B4-BE49-F238E27FC236}">
                <a16:creationId xmlns:a16="http://schemas.microsoft.com/office/drawing/2014/main" id="{BE284760-3C22-4069-A10B-B49A704FDA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82" name="Group 5">
          <a:extLst>
            <a:ext uri="{FF2B5EF4-FFF2-40B4-BE49-F238E27FC236}">
              <a16:creationId xmlns:a16="http://schemas.microsoft.com/office/drawing/2014/main" id="{7DB3D8C1-FF6D-49D0-9A03-D3E8DFF281B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83" name="Line 6">
            <a:extLst>
              <a:ext uri="{FF2B5EF4-FFF2-40B4-BE49-F238E27FC236}">
                <a16:creationId xmlns:a16="http://schemas.microsoft.com/office/drawing/2014/main" id="{673AF03B-B1C6-48B1-8222-8530FFB479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4" name="Line 7">
            <a:extLst>
              <a:ext uri="{FF2B5EF4-FFF2-40B4-BE49-F238E27FC236}">
                <a16:creationId xmlns:a16="http://schemas.microsoft.com/office/drawing/2014/main" id="{B5604482-9BBC-4ED1-8B11-385B4C7860B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5" name="Line 8">
            <a:extLst>
              <a:ext uri="{FF2B5EF4-FFF2-40B4-BE49-F238E27FC236}">
                <a16:creationId xmlns:a16="http://schemas.microsoft.com/office/drawing/2014/main" id="{B70F46A0-6113-4D82-A1F9-FFC5E9A3B0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86" name="Group 9">
          <a:extLst>
            <a:ext uri="{FF2B5EF4-FFF2-40B4-BE49-F238E27FC236}">
              <a16:creationId xmlns:a16="http://schemas.microsoft.com/office/drawing/2014/main" id="{17298A5C-066B-4817-AC16-0362657CACB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87" name="Line 10">
            <a:extLst>
              <a:ext uri="{FF2B5EF4-FFF2-40B4-BE49-F238E27FC236}">
                <a16:creationId xmlns:a16="http://schemas.microsoft.com/office/drawing/2014/main" id="{15A632D9-A807-4404-9ECC-D0B6E231CF2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8" name="Line 11">
            <a:extLst>
              <a:ext uri="{FF2B5EF4-FFF2-40B4-BE49-F238E27FC236}">
                <a16:creationId xmlns:a16="http://schemas.microsoft.com/office/drawing/2014/main" id="{2F22AF02-45D8-4F4A-82AC-8A6D583EC58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Line 12">
            <a:extLst>
              <a:ext uri="{FF2B5EF4-FFF2-40B4-BE49-F238E27FC236}">
                <a16:creationId xmlns:a16="http://schemas.microsoft.com/office/drawing/2014/main" id="{D089191D-0520-4699-ACED-BA4ABAD3C8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90" name="Group 13">
          <a:extLst>
            <a:ext uri="{FF2B5EF4-FFF2-40B4-BE49-F238E27FC236}">
              <a16:creationId xmlns:a16="http://schemas.microsoft.com/office/drawing/2014/main" id="{4DDDE9CC-827D-45A5-BDCA-A776702BF23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91" name="Line 14">
            <a:extLst>
              <a:ext uri="{FF2B5EF4-FFF2-40B4-BE49-F238E27FC236}">
                <a16:creationId xmlns:a16="http://schemas.microsoft.com/office/drawing/2014/main" id="{756F5D9D-5D12-4288-B750-7636DBB344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2" name="Line 15">
            <a:extLst>
              <a:ext uri="{FF2B5EF4-FFF2-40B4-BE49-F238E27FC236}">
                <a16:creationId xmlns:a16="http://schemas.microsoft.com/office/drawing/2014/main" id="{08B098F0-F73F-4760-A7A7-EA99888EAD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16">
            <a:extLst>
              <a:ext uri="{FF2B5EF4-FFF2-40B4-BE49-F238E27FC236}">
                <a16:creationId xmlns:a16="http://schemas.microsoft.com/office/drawing/2014/main" id="{13528BE2-ED85-4CF0-9D48-A4A14B202B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94" name="Group 17">
          <a:extLst>
            <a:ext uri="{FF2B5EF4-FFF2-40B4-BE49-F238E27FC236}">
              <a16:creationId xmlns:a16="http://schemas.microsoft.com/office/drawing/2014/main" id="{D1BEF54E-EAE7-4CA3-91D4-B33F96EE67D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95" name="Line 18">
            <a:extLst>
              <a:ext uri="{FF2B5EF4-FFF2-40B4-BE49-F238E27FC236}">
                <a16:creationId xmlns:a16="http://schemas.microsoft.com/office/drawing/2014/main" id="{AFB2E9F9-3AD8-42DC-8783-7BC1FB5ADCD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19">
            <a:extLst>
              <a:ext uri="{FF2B5EF4-FFF2-40B4-BE49-F238E27FC236}">
                <a16:creationId xmlns:a16="http://schemas.microsoft.com/office/drawing/2014/main" id="{DF34BF53-F013-46B7-879E-F39A4EBDC0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20">
            <a:extLst>
              <a:ext uri="{FF2B5EF4-FFF2-40B4-BE49-F238E27FC236}">
                <a16:creationId xmlns:a16="http://schemas.microsoft.com/office/drawing/2014/main" id="{41369C9F-0EA3-4FBC-A839-A735309A524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598" name="Group 21">
          <a:extLst>
            <a:ext uri="{FF2B5EF4-FFF2-40B4-BE49-F238E27FC236}">
              <a16:creationId xmlns:a16="http://schemas.microsoft.com/office/drawing/2014/main" id="{6EDB4F8D-63E2-41EF-8D77-EAE150FA10C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599" name="Line 22">
            <a:extLst>
              <a:ext uri="{FF2B5EF4-FFF2-40B4-BE49-F238E27FC236}">
                <a16:creationId xmlns:a16="http://schemas.microsoft.com/office/drawing/2014/main" id="{66BE71FC-FBF6-41F7-9D71-194EFAD3FD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0" name="Line 23">
            <a:extLst>
              <a:ext uri="{FF2B5EF4-FFF2-40B4-BE49-F238E27FC236}">
                <a16:creationId xmlns:a16="http://schemas.microsoft.com/office/drawing/2014/main" id="{5DE264BC-1C76-4E02-8DD3-B4F4C0A084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Line 24">
            <a:extLst>
              <a:ext uri="{FF2B5EF4-FFF2-40B4-BE49-F238E27FC236}">
                <a16:creationId xmlns:a16="http://schemas.microsoft.com/office/drawing/2014/main" id="{00217B34-1794-4364-938D-E45A231DB9D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02" name="Group 25">
          <a:extLst>
            <a:ext uri="{FF2B5EF4-FFF2-40B4-BE49-F238E27FC236}">
              <a16:creationId xmlns:a16="http://schemas.microsoft.com/office/drawing/2014/main" id="{20CB27B2-24DD-40A1-A887-CC8F1DB414B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03" name="Line 26">
            <a:extLst>
              <a:ext uri="{FF2B5EF4-FFF2-40B4-BE49-F238E27FC236}">
                <a16:creationId xmlns:a16="http://schemas.microsoft.com/office/drawing/2014/main" id="{C2AC40AD-42F9-4CC6-82AC-BD87C5C49FF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4" name="Line 27">
            <a:extLst>
              <a:ext uri="{FF2B5EF4-FFF2-40B4-BE49-F238E27FC236}">
                <a16:creationId xmlns:a16="http://schemas.microsoft.com/office/drawing/2014/main" id="{1767ABAF-824A-496E-ACA8-03038085551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5" name="Line 28">
            <a:extLst>
              <a:ext uri="{FF2B5EF4-FFF2-40B4-BE49-F238E27FC236}">
                <a16:creationId xmlns:a16="http://schemas.microsoft.com/office/drawing/2014/main" id="{4DAD1684-7CBA-4146-9027-2D2DAEF3D7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06" name="Group 29">
          <a:extLst>
            <a:ext uri="{FF2B5EF4-FFF2-40B4-BE49-F238E27FC236}">
              <a16:creationId xmlns:a16="http://schemas.microsoft.com/office/drawing/2014/main" id="{A0B301B6-2372-4A26-BC9C-860B8A6C478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07" name="Line 30">
            <a:extLst>
              <a:ext uri="{FF2B5EF4-FFF2-40B4-BE49-F238E27FC236}">
                <a16:creationId xmlns:a16="http://schemas.microsoft.com/office/drawing/2014/main" id="{10DB417F-60DA-425E-8E6A-86EFE38DC2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31">
            <a:extLst>
              <a:ext uri="{FF2B5EF4-FFF2-40B4-BE49-F238E27FC236}">
                <a16:creationId xmlns:a16="http://schemas.microsoft.com/office/drawing/2014/main" id="{93997367-F3A8-4226-AD0C-AF7B55E890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Line 32">
            <a:extLst>
              <a:ext uri="{FF2B5EF4-FFF2-40B4-BE49-F238E27FC236}">
                <a16:creationId xmlns:a16="http://schemas.microsoft.com/office/drawing/2014/main" id="{72A70F43-9453-4E42-B4BB-9BF9D00805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10" name="Group 33">
          <a:extLst>
            <a:ext uri="{FF2B5EF4-FFF2-40B4-BE49-F238E27FC236}">
              <a16:creationId xmlns:a16="http://schemas.microsoft.com/office/drawing/2014/main" id="{51EE54CD-9D5B-4D09-9B7D-8A91C4D59E0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11" name="Line 34">
            <a:extLst>
              <a:ext uri="{FF2B5EF4-FFF2-40B4-BE49-F238E27FC236}">
                <a16:creationId xmlns:a16="http://schemas.microsoft.com/office/drawing/2014/main" id="{3B91BC1A-CD4B-47ED-A39E-360B0B589F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Line 35">
            <a:extLst>
              <a:ext uri="{FF2B5EF4-FFF2-40B4-BE49-F238E27FC236}">
                <a16:creationId xmlns:a16="http://schemas.microsoft.com/office/drawing/2014/main" id="{1154ABFF-91FE-4FBF-8ED1-20615C8467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36">
            <a:extLst>
              <a:ext uri="{FF2B5EF4-FFF2-40B4-BE49-F238E27FC236}">
                <a16:creationId xmlns:a16="http://schemas.microsoft.com/office/drawing/2014/main" id="{F412743A-118D-4A71-ABB4-B4BA62B4E9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14" name="Group 37">
          <a:extLst>
            <a:ext uri="{FF2B5EF4-FFF2-40B4-BE49-F238E27FC236}">
              <a16:creationId xmlns:a16="http://schemas.microsoft.com/office/drawing/2014/main" id="{F9039FD4-6530-4D80-9EF9-0A9C9B333EB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15" name="Line 38">
            <a:extLst>
              <a:ext uri="{FF2B5EF4-FFF2-40B4-BE49-F238E27FC236}">
                <a16:creationId xmlns:a16="http://schemas.microsoft.com/office/drawing/2014/main" id="{C10D88F2-8086-4747-9B07-E6A33DDA22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" name="Line 39">
            <a:extLst>
              <a:ext uri="{FF2B5EF4-FFF2-40B4-BE49-F238E27FC236}">
                <a16:creationId xmlns:a16="http://schemas.microsoft.com/office/drawing/2014/main" id="{94495D78-F309-40F6-AE4C-BA8E0C4A24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40">
            <a:extLst>
              <a:ext uri="{FF2B5EF4-FFF2-40B4-BE49-F238E27FC236}">
                <a16:creationId xmlns:a16="http://schemas.microsoft.com/office/drawing/2014/main" id="{4DFAC61B-6270-4B19-8A58-27D4BB1326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18" name="Group 41">
          <a:extLst>
            <a:ext uri="{FF2B5EF4-FFF2-40B4-BE49-F238E27FC236}">
              <a16:creationId xmlns:a16="http://schemas.microsoft.com/office/drawing/2014/main" id="{3DCD2158-2902-4893-BD47-748724A7F72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19" name="Line 42">
            <a:extLst>
              <a:ext uri="{FF2B5EF4-FFF2-40B4-BE49-F238E27FC236}">
                <a16:creationId xmlns:a16="http://schemas.microsoft.com/office/drawing/2014/main" id="{482A99D2-0F49-4F06-BCC0-C281327FF75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" name="Line 43">
            <a:extLst>
              <a:ext uri="{FF2B5EF4-FFF2-40B4-BE49-F238E27FC236}">
                <a16:creationId xmlns:a16="http://schemas.microsoft.com/office/drawing/2014/main" id="{4E26274E-8D8D-43E7-A173-1FEA8926435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Line 44">
            <a:extLst>
              <a:ext uri="{FF2B5EF4-FFF2-40B4-BE49-F238E27FC236}">
                <a16:creationId xmlns:a16="http://schemas.microsoft.com/office/drawing/2014/main" id="{18F7597D-7111-4A8A-9329-C58B3EF3C78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22" name="Group 45">
          <a:extLst>
            <a:ext uri="{FF2B5EF4-FFF2-40B4-BE49-F238E27FC236}">
              <a16:creationId xmlns:a16="http://schemas.microsoft.com/office/drawing/2014/main" id="{06D86DA7-7980-4047-ABE1-27731157E46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23" name="Line 46">
            <a:extLst>
              <a:ext uri="{FF2B5EF4-FFF2-40B4-BE49-F238E27FC236}">
                <a16:creationId xmlns:a16="http://schemas.microsoft.com/office/drawing/2014/main" id="{1716ADE2-EEBC-4C7B-83FC-51D5596F818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" name="Line 47">
            <a:extLst>
              <a:ext uri="{FF2B5EF4-FFF2-40B4-BE49-F238E27FC236}">
                <a16:creationId xmlns:a16="http://schemas.microsoft.com/office/drawing/2014/main" id="{CF2B148B-1855-41DE-8D04-CB65E068412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Line 48">
            <a:extLst>
              <a:ext uri="{FF2B5EF4-FFF2-40B4-BE49-F238E27FC236}">
                <a16:creationId xmlns:a16="http://schemas.microsoft.com/office/drawing/2014/main" id="{A1702661-BCE9-433E-8792-3E0DDF61E0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26" name="Group 49">
          <a:extLst>
            <a:ext uri="{FF2B5EF4-FFF2-40B4-BE49-F238E27FC236}">
              <a16:creationId xmlns:a16="http://schemas.microsoft.com/office/drawing/2014/main" id="{C8121494-ABE8-4A28-ABAD-55C298CAAB0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27" name="Line 50">
            <a:extLst>
              <a:ext uri="{FF2B5EF4-FFF2-40B4-BE49-F238E27FC236}">
                <a16:creationId xmlns:a16="http://schemas.microsoft.com/office/drawing/2014/main" id="{EA0B07AB-11C3-4B68-B43A-11B4138839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8" name="Line 51">
            <a:extLst>
              <a:ext uri="{FF2B5EF4-FFF2-40B4-BE49-F238E27FC236}">
                <a16:creationId xmlns:a16="http://schemas.microsoft.com/office/drawing/2014/main" id="{D8DA12DA-BB4E-4C83-A02E-50A58A3F50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Line 52">
            <a:extLst>
              <a:ext uri="{FF2B5EF4-FFF2-40B4-BE49-F238E27FC236}">
                <a16:creationId xmlns:a16="http://schemas.microsoft.com/office/drawing/2014/main" id="{74F22D70-9382-4177-BDF5-685A19447B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30" name="Group 53">
          <a:extLst>
            <a:ext uri="{FF2B5EF4-FFF2-40B4-BE49-F238E27FC236}">
              <a16:creationId xmlns:a16="http://schemas.microsoft.com/office/drawing/2014/main" id="{A7E7C717-EB63-4F24-8BF3-B8B269216AC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31" name="Line 54">
            <a:extLst>
              <a:ext uri="{FF2B5EF4-FFF2-40B4-BE49-F238E27FC236}">
                <a16:creationId xmlns:a16="http://schemas.microsoft.com/office/drawing/2014/main" id="{DBB6B026-12C0-4166-A020-CC741D0EF7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2" name="Line 55">
            <a:extLst>
              <a:ext uri="{FF2B5EF4-FFF2-40B4-BE49-F238E27FC236}">
                <a16:creationId xmlns:a16="http://schemas.microsoft.com/office/drawing/2014/main" id="{C069A980-215F-4FF0-A1AB-65AC452BBF7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3" name="Line 56">
            <a:extLst>
              <a:ext uri="{FF2B5EF4-FFF2-40B4-BE49-F238E27FC236}">
                <a16:creationId xmlns:a16="http://schemas.microsoft.com/office/drawing/2014/main" id="{5541DD55-4504-4031-B71E-AD8B09B3A4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34" name="Group 57">
          <a:extLst>
            <a:ext uri="{FF2B5EF4-FFF2-40B4-BE49-F238E27FC236}">
              <a16:creationId xmlns:a16="http://schemas.microsoft.com/office/drawing/2014/main" id="{54F5F6D8-B78D-4EE0-8722-2960E0FD275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35" name="Line 58">
            <a:extLst>
              <a:ext uri="{FF2B5EF4-FFF2-40B4-BE49-F238E27FC236}">
                <a16:creationId xmlns:a16="http://schemas.microsoft.com/office/drawing/2014/main" id="{EF2911B3-D056-4180-9A38-2F6262C7A3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6" name="Line 59">
            <a:extLst>
              <a:ext uri="{FF2B5EF4-FFF2-40B4-BE49-F238E27FC236}">
                <a16:creationId xmlns:a16="http://schemas.microsoft.com/office/drawing/2014/main" id="{71CA2124-8AE6-440B-8448-2EEE8A9CF9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Line 60">
            <a:extLst>
              <a:ext uri="{FF2B5EF4-FFF2-40B4-BE49-F238E27FC236}">
                <a16:creationId xmlns:a16="http://schemas.microsoft.com/office/drawing/2014/main" id="{328F066C-62AF-4DA2-8114-46E309A160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38" name="Group 61">
          <a:extLst>
            <a:ext uri="{FF2B5EF4-FFF2-40B4-BE49-F238E27FC236}">
              <a16:creationId xmlns:a16="http://schemas.microsoft.com/office/drawing/2014/main" id="{2FA716E5-B19E-4447-9923-1338B567168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39" name="Line 62">
            <a:extLst>
              <a:ext uri="{FF2B5EF4-FFF2-40B4-BE49-F238E27FC236}">
                <a16:creationId xmlns:a16="http://schemas.microsoft.com/office/drawing/2014/main" id="{CC8633F6-B384-426D-AB75-CFABEF401D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0" name="Line 63">
            <a:extLst>
              <a:ext uri="{FF2B5EF4-FFF2-40B4-BE49-F238E27FC236}">
                <a16:creationId xmlns:a16="http://schemas.microsoft.com/office/drawing/2014/main" id="{4E29292A-7E9E-4E47-A84F-4A92FD9CC7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1" name="Line 64">
            <a:extLst>
              <a:ext uri="{FF2B5EF4-FFF2-40B4-BE49-F238E27FC236}">
                <a16:creationId xmlns:a16="http://schemas.microsoft.com/office/drawing/2014/main" id="{1534C821-4B2D-4A89-8688-21AD00174D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42" name="Group 65">
          <a:extLst>
            <a:ext uri="{FF2B5EF4-FFF2-40B4-BE49-F238E27FC236}">
              <a16:creationId xmlns:a16="http://schemas.microsoft.com/office/drawing/2014/main" id="{A6533BB5-56DB-4DFC-83E2-58F190F8621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43" name="Line 66">
            <a:extLst>
              <a:ext uri="{FF2B5EF4-FFF2-40B4-BE49-F238E27FC236}">
                <a16:creationId xmlns:a16="http://schemas.microsoft.com/office/drawing/2014/main" id="{9F3064BF-EF3A-49AB-BF91-559C848521C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4" name="Line 67">
            <a:extLst>
              <a:ext uri="{FF2B5EF4-FFF2-40B4-BE49-F238E27FC236}">
                <a16:creationId xmlns:a16="http://schemas.microsoft.com/office/drawing/2014/main" id="{86F6D106-EF26-4F18-BDE6-655057DAAFF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" name="Line 68">
            <a:extLst>
              <a:ext uri="{FF2B5EF4-FFF2-40B4-BE49-F238E27FC236}">
                <a16:creationId xmlns:a16="http://schemas.microsoft.com/office/drawing/2014/main" id="{62113C8D-D3DD-410A-8728-852F0785ED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46" name="Group 69">
          <a:extLst>
            <a:ext uri="{FF2B5EF4-FFF2-40B4-BE49-F238E27FC236}">
              <a16:creationId xmlns:a16="http://schemas.microsoft.com/office/drawing/2014/main" id="{5512D9FA-CD86-4C0F-9974-647D33CF713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47" name="Line 70">
            <a:extLst>
              <a:ext uri="{FF2B5EF4-FFF2-40B4-BE49-F238E27FC236}">
                <a16:creationId xmlns:a16="http://schemas.microsoft.com/office/drawing/2014/main" id="{F6FE4A6E-A6DD-4C1E-9B36-DD82BA8D49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" name="Line 71">
            <a:extLst>
              <a:ext uri="{FF2B5EF4-FFF2-40B4-BE49-F238E27FC236}">
                <a16:creationId xmlns:a16="http://schemas.microsoft.com/office/drawing/2014/main" id="{30A5BC55-AEDD-4318-A920-CB0CEF016B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" name="Line 72">
            <a:extLst>
              <a:ext uri="{FF2B5EF4-FFF2-40B4-BE49-F238E27FC236}">
                <a16:creationId xmlns:a16="http://schemas.microsoft.com/office/drawing/2014/main" id="{7A90DCE6-DFAF-44D0-9E5F-9BF91F82B20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50" name="Group 73">
          <a:extLst>
            <a:ext uri="{FF2B5EF4-FFF2-40B4-BE49-F238E27FC236}">
              <a16:creationId xmlns:a16="http://schemas.microsoft.com/office/drawing/2014/main" id="{AA5FF3D4-AB6C-4634-B7F6-B46141626EA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51" name="Line 74">
            <a:extLst>
              <a:ext uri="{FF2B5EF4-FFF2-40B4-BE49-F238E27FC236}">
                <a16:creationId xmlns:a16="http://schemas.microsoft.com/office/drawing/2014/main" id="{7629C31C-F5D8-419A-AADC-CB9FA22674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2" name="Line 75">
            <a:extLst>
              <a:ext uri="{FF2B5EF4-FFF2-40B4-BE49-F238E27FC236}">
                <a16:creationId xmlns:a16="http://schemas.microsoft.com/office/drawing/2014/main" id="{7E44623A-3BBF-4B9A-87A4-0D110835E3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3" name="Line 76">
            <a:extLst>
              <a:ext uri="{FF2B5EF4-FFF2-40B4-BE49-F238E27FC236}">
                <a16:creationId xmlns:a16="http://schemas.microsoft.com/office/drawing/2014/main" id="{E839D021-6D02-4C11-9B66-6BB159AB684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54" name="Group 77">
          <a:extLst>
            <a:ext uri="{FF2B5EF4-FFF2-40B4-BE49-F238E27FC236}">
              <a16:creationId xmlns:a16="http://schemas.microsoft.com/office/drawing/2014/main" id="{5D72615A-F3C4-49C5-B31E-7D26C211D4A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55" name="Line 78">
            <a:extLst>
              <a:ext uri="{FF2B5EF4-FFF2-40B4-BE49-F238E27FC236}">
                <a16:creationId xmlns:a16="http://schemas.microsoft.com/office/drawing/2014/main" id="{3BEEB73D-8096-4115-8AA2-F0FC1BD606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6" name="Line 79">
            <a:extLst>
              <a:ext uri="{FF2B5EF4-FFF2-40B4-BE49-F238E27FC236}">
                <a16:creationId xmlns:a16="http://schemas.microsoft.com/office/drawing/2014/main" id="{DCFE8519-AEF7-4CC7-A025-F71F391826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Line 80">
            <a:extLst>
              <a:ext uri="{FF2B5EF4-FFF2-40B4-BE49-F238E27FC236}">
                <a16:creationId xmlns:a16="http://schemas.microsoft.com/office/drawing/2014/main" id="{15FA75D9-9BDC-4790-A4E0-AC03F65326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58" name="Group 81">
          <a:extLst>
            <a:ext uri="{FF2B5EF4-FFF2-40B4-BE49-F238E27FC236}">
              <a16:creationId xmlns:a16="http://schemas.microsoft.com/office/drawing/2014/main" id="{C20EE17A-8DF1-4BF4-B7A1-36892BFBDBA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59" name="Line 82">
            <a:extLst>
              <a:ext uri="{FF2B5EF4-FFF2-40B4-BE49-F238E27FC236}">
                <a16:creationId xmlns:a16="http://schemas.microsoft.com/office/drawing/2014/main" id="{829EE6DB-ECB7-46A3-AC83-C710A124C4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" name="Line 83">
            <a:extLst>
              <a:ext uri="{FF2B5EF4-FFF2-40B4-BE49-F238E27FC236}">
                <a16:creationId xmlns:a16="http://schemas.microsoft.com/office/drawing/2014/main" id="{715CCC36-0EA6-4742-95D3-39646CE3FF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" name="Line 84">
            <a:extLst>
              <a:ext uri="{FF2B5EF4-FFF2-40B4-BE49-F238E27FC236}">
                <a16:creationId xmlns:a16="http://schemas.microsoft.com/office/drawing/2014/main" id="{4498E254-9CB8-4E5D-BDF6-1E83ED8C9C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62" name="Group 85">
          <a:extLst>
            <a:ext uri="{FF2B5EF4-FFF2-40B4-BE49-F238E27FC236}">
              <a16:creationId xmlns:a16="http://schemas.microsoft.com/office/drawing/2014/main" id="{55DCAB6E-1C73-48B9-8320-A8B058980AC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63" name="Line 86">
            <a:extLst>
              <a:ext uri="{FF2B5EF4-FFF2-40B4-BE49-F238E27FC236}">
                <a16:creationId xmlns:a16="http://schemas.microsoft.com/office/drawing/2014/main" id="{1C0A478D-46DC-48D5-A723-AF0423B7EF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" name="Line 87">
            <a:extLst>
              <a:ext uri="{FF2B5EF4-FFF2-40B4-BE49-F238E27FC236}">
                <a16:creationId xmlns:a16="http://schemas.microsoft.com/office/drawing/2014/main" id="{FF32E45B-7E97-413C-9F33-6101492247D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" name="Line 88">
            <a:extLst>
              <a:ext uri="{FF2B5EF4-FFF2-40B4-BE49-F238E27FC236}">
                <a16:creationId xmlns:a16="http://schemas.microsoft.com/office/drawing/2014/main" id="{41EAE067-9576-45BA-B12C-0C7CC1EA3D0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66" name="Group 89">
          <a:extLst>
            <a:ext uri="{FF2B5EF4-FFF2-40B4-BE49-F238E27FC236}">
              <a16:creationId xmlns:a16="http://schemas.microsoft.com/office/drawing/2014/main" id="{C707C5E2-8282-434F-B099-7788760B3CD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67" name="Line 90">
            <a:extLst>
              <a:ext uri="{FF2B5EF4-FFF2-40B4-BE49-F238E27FC236}">
                <a16:creationId xmlns:a16="http://schemas.microsoft.com/office/drawing/2014/main" id="{C36FB6D8-5E5B-46F6-9E31-68372A17F9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" name="Line 91">
            <a:extLst>
              <a:ext uri="{FF2B5EF4-FFF2-40B4-BE49-F238E27FC236}">
                <a16:creationId xmlns:a16="http://schemas.microsoft.com/office/drawing/2014/main" id="{6EBA208B-F097-403E-9AB2-C1B1EB334D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" name="Line 92">
            <a:extLst>
              <a:ext uri="{FF2B5EF4-FFF2-40B4-BE49-F238E27FC236}">
                <a16:creationId xmlns:a16="http://schemas.microsoft.com/office/drawing/2014/main" id="{5E4AF2F3-F3EA-4BB0-88AD-32576AE728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70" name="Group 93">
          <a:extLst>
            <a:ext uri="{FF2B5EF4-FFF2-40B4-BE49-F238E27FC236}">
              <a16:creationId xmlns:a16="http://schemas.microsoft.com/office/drawing/2014/main" id="{3647407E-2AA9-41CD-91ED-2C2406A62AC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71" name="Line 94">
            <a:extLst>
              <a:ext uri="{FF2B5EF4-FFF2-40B4-BE49-F238E27FC236}">
                <a16:creationId xmlns:a16="http://schemas.microsoft.com/office/drawing/2014/main" id="{68E5AF50-69E0-45CC-92C2-822312362D6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95">
            <a:extLst>
              <a:ext uri="{FF2B5EF4-FFF2-40B4-BE49-F238E27FC236}">
                <a16:creationId xmlns:a16="http://schemas.microsoft.com/office/drawing/2014/main" id="{B60B9D45-C91B-4822-B7D4-83A07F8FF71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Line 96">
            <a:extLst>
              <a:ext uri="{FF2B5EF4-FFF2-40B4-BE49-F238E27FC236}">
                <a16:creationId xmlns:a16="http://schemas.microsoft.com/office/drawing/2014/main" id="{85458EDB-7A09-4198-A9B4-9438583E595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74" name="Group 97">
          <a:extLst>
            <a:ext uri="{FF2B5EF4-FFF2-40B4-BE49-F238E27FC236}">
              <a16:creationId xmlns:a16="http://schemas.microsoft.com/office/drawing/2014/main" id="{F1CE9669-34A4-408C-A3AF-08B152AA68D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75" name="Line 98">
            <a:extLst>
              <a:ext uri="{FF2B5EF4-FFF2-40B4-BE49-F238E27FC236}">
                <a16:creationId xmlns:a16="http://schemas.microsoft.com/office/drawing/2014/main" id="{EF2EC208-7F0A-4720-86A6-C6C5B8C876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6" name="Line 99">
            <a:extLst>
              <a:ext uri="{FF2B5EF4-FFF2-40B4-BE49-F238E27FC236}">
                <a16:creationId xmlns:a16="http://schemas.microsoft.com/office/drawing/2014/main" id="{9D2164D4-5FD3-45DF-A7F2-562F9BCB451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7" name="Line 100">
            <a:extLst>
              <a:ext uri="{FF2B5EF4-FFF2-40B4-BE49-F238E27FC236}">
                <a16:creationId xmlns:a16="http://schemas.microsoft.com/office/drawing/2014/main" id="{C1834DED-F2D8-4124-AA6A-3C2095CF6A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78" name="Group 101">
          <a:extLst>
            <a:ext uri="{FF2B5EF4-FFF2-40B4-BE49-F238E27FC236}">
              <a16:creationId xmlns:a16="http://schemas.microsoft.com/office/drawing/2014/main" id="{C3044CEC-931F-4367-9631-FFE162F7E7D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79" name="Line 102">
            <a:extLst>
              <a:ext uri="{FF2B5EF4-FFF2-40B4-BE49-F238E27FC236}">
                <a16:creationId xmlns:a16="http://schemas.microsoft.com/office/drawing/2014/main" id="{C200B585-EF3C-4017-93FF-9197765BA5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0" name="Line 103">
            <a:extLst>
              <a:ext uri="{FF2B5EF4-FFF2-40B4-BE49-F238E27FC236}">
                <a16:creationId xmlns:a16="http://schemas.microsoft.com/office/drawing/2014/main" id="{4C283AD6-4490-40AA-AB0C-9FCB85807E6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Line 104">
            <a:extLst>
              <a:ext uri="{FF2B5EF4-FFF2-40B4-BE49-F238E27FC236}">
                <a16:creationId xmlns:a16="http://schemas.microsoft.com/office/drawing/2014/main" id="{03E49B67-0D06-4691-8E65-3860EE3CA26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82" name="Group 105">
          <a:extLst>
            <a:ext uri="{FF2B5EF4-FFF2-40B4-BE49-F238E27FC236}">
              <a16:creationId xmlns:a16="http://schemas.microsoft.com/office/drawing/2014/main" id="{3E0C4BEB-EBE5-4CDE-8990-0A3D37FF168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83" name="Line 106">
            <a:extLst>
              <a:ext uri="{FF2B5EF4-FFF2-40B4-BE49-F238E27FC236}">
                <a16:creationId xmlns:a16="http://schemas.microsoft.com/office/drawing/2014/main" id="{6C08A61C-1C2B-48B1-84D2-EC7325EDB9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4" name="Line 107">
            <a:extLst>
              <a:ext uri="{FF2B5EF4-FFF2-40B4-BE49-F238E27FC236}">
                <a16:creationId xmlns:a16="http://schemas.microsoft.com/office/drawing/2014/main" id="{D8F6BC29-FCC4-4C9F-A839-3E69228048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Line 108">
            <a:extLst>
              <a:ext uri="{FF2B5EF4-FFF2-40B4-BE49-F238E27FC236}">
                <a16:creationId xmlns:a16="http://schemas.microsoft.com/office/drawing/2014/main" id="{B334868E-26EA-4916-B37D-D1E4E1AC6F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86" name="Group 109">
          <a:extLst>
            <a:ext uri="{FF2B5EF4-FFF2-40B4-BE49-F238E27FC236}">
              <a16:creationId xmlns:a16="http://schemas.microsoft.com/office/drawing/2014/main" id="{8898B75B-FE8B-414B-B98D-D59CF5DCC1E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87" name="Line 110">
            <a:extLst>
              <a:ext uri="{FF2B5EF4-FFF2-40B4-BE49-F238E27FC236}">
                <a16:creationId xmlns:a16="http://schemas.microsoft.com/office/drawing/2014/main" id="{9B8067D4-A25B-4103-865B-0B62743C25E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8" name="Line 111">
            <a:extLst>
              <a:ext uri="{FF2B5EF4-FFF2-40B4-BE49-F238E27FC236}">
                <a16:creationId xmlns:a16="http://schemas.microsoft.com/office/drawing/2014/main" id="{6DE57FD8-1CDD-466D-A500-F594C252100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9" name="Line 112">
            <a:extLst>
              <a:ext uri="{FF2B5EF4-FFF2-40B4-BE49-F238E27FC236}">
                <a16:creationId xmlns:a16="http://schemas.microsoft.com/office/drawing/2014/main" id="{B65693FB-E830-4077-B55A-DE670E0318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90" name="Group 113">
          <a:extLst>
            <a:ext uri="{FF2B5EF4-FFF2-40B4-BE49-F238E27FC236}">
              <a16:creationId xmlns:a16="http://schemas.microsoft.com/office/drawing/2014/main" id="{2796E32A-C784-4450-8F89-79C591A5B1E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91" name="Line 114">
            <a:extLst>
              <a:ext uri="{FF2B5EF4-FFF2-40B4-BE49-F238E27FC236}">
                <a16:creationId xmlns:a16="http://schemas.microsoft.com/office/drawing/2014/main" id="{CA4E5DAB-51D0-43B7-AD83-0D76485524F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" name="Line 115">
            <a:extLst>
              <a:ext uri="{FF2B5EF4-FFF2-40B4-BE49-F238E27FC236}">
                <a16:creationId xmlns:a16="http://schemas.microsoft.com/office/drawing/2014/main" id="{9C0D77EB-9C7A-47F5-B4AD-9C09FFA207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3" name="Line 116">
            <a:extLst>
              <a:ext uri="{FF2B5EF4-FFF2-40B4-BE49-F238E27FC236}">
                <a16:creationId xmlns:a16="http://schemas.microsoft.com/office/drawing/2014/main" id="{9A936E62-7A83-47F6-85B2-C81B968B9B9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94" name="Group 117">
          <a:extLst>
            <a:ext uri="{FF2B5EF4-FFF2-40B4-BE49-F238E27FC236}">
              <a16:creationId xmlns:a16="http://schemas.microsoft.com/office/drawing/2014/main" id="{EE40384E-F0C6-4B29-80FC-00A4B49F343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95" name="Line 118">
            <a:extLst>
              <a:ext uri="{FF2B5EF4-FFF2-40B4-BE49-F238E27FC236}">
                <a16:creationId xmlns:a16="http://schemas.microsoft.com/office/drawing/2014/main" id="{9C93A0FB-1C50-400F-AD37-3C1F90A5B6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6" name="Line 119">
            <a:extLst>
              <a:ext uri="{FF2B5EF4-FFF2-40B4-BE49-F238E27FC236}">
                <a16:creationId xmlns:a16="http://schemas.microsoft.com/office/drawing/2014/main" id="{0B9D9F78-BB3A-460B-B051-77BC6267E8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7" name="Line 120">
            <a:extLst>
              <a:ext uri="{FF2B5EF4-FFF2-40B4-BE49-F238E27FC236}">
                <a16:creationId xmlns:a16="http://schemas.microsoft.com/office/drawing/2014/main" id="{33B80369-4F3E-4322-9051-04BA2E07123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698" name="Group 121">
          <a:extLst>
            <a:ext uri="{FF2B5EF4-FFF2-40B4-BE49-F238E27FC236}">
              <a16:creationId xmlns:a16="http://schemas.microsoft.com/office/drawing/2014/main" id="{A4C04B4D-FDCF-4249-9ACD-A5F2A4BA3F6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699" name="Line 122">
            <a:extLst>
              <a:ext uri="{FF2B5EF4-FFF2-40B4-BE49-F238E27FC236}">
                <a16:creationId xmlns:a16="http://schemas.microsoft.com/office/drawing/2014/main" id="{1D4AD7C0-6420-4FF1-A1D0-D678D6FE04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0" name="Line 123">
            <a:extLst>
              <a:ext uri="{FF2B5EF4-FFF2-40B4-BE49-F238E27FC236}">
                <a16:creationId xmlns:a16="http://schemas.microsoft.com/office/drawing/2014/main" id="{1822C713-F9C5-4213-B436-A076813988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" name="Line 124">
            <a:extLst>
              <a:ext uri="{FF2B5EF4-FFF2-40B4-BE49-F238E27FC236}">
                <a16:creationId xmlns:a16="http://schemas.microsoft.com/office/drawing/2014/main" id="{2ABCCDA0-8B8E-42A8-B0DF-7936B05BA14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02" name="Group 125">
          <a:extLst>
            <a:ext uri="{FF2B5EF4-FFF2-40B4-BE49-F238E27FC236}">
              <a16:creationId xmlns:a16="http://schemas.microsoft.com/office/drawing/2014/main" id="{BD9F9496-E201-4851-9FED-3AC1487FAE0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03" name="Line 126">
            <a:extLst>
              <a:ext uri="{FF2B5EF4-FFF2-40B4-BE49-F238E27FC236}">
                <a16:creationId xmlns:a16="http://schemas.microsoft.com/office/drawing/2014/main" id="{64D0DFC8-31AA-49F2-8B8C-5476D155186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4" name="Line 127">
            <a:extLst>
              <a:ext uri="{FF2B5EF4-FFF2-40B4-BE49-F238E27FC236}">
                <a16:creationId xmlns:a16="http://schemas.microsoft.com/office/drawing/2014/main" id="{8EAA4901-6E6B-49E3-AEBC-63B2B52EB0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5" name="Line 128">
            <a:extLst>
              <a:ext uri="{FF2B5EF4-FFF2-40B4-BE49-F238E27FC236}">
                <a16:creationId xmlns:a16="http://schemas.microsoft.com/office/drawing/2014/main" id="{2961728C-3177-42A1-ABA4-EEC947E5EE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06" name="Group 129">
          <a:extLst>
            <a:ext uri="{FF2B5EF4-FFF2-40B4-BE49-F238E27FC236}">
              <a16:creationId xmlns:a16="http://schemas.microsoft.com/office/drawing/2014/main" id="{3B4D342D-7A41-4F54-B2B1-58C81F2A45B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07" name="Line 130">
            <a:extLst>
              <a:ext uri="{FF2B5EF4-FFF2-40B4-BE49-F238E27FC236}">
                <a16:creationId xmlns:a16="http://schemas.microsoft.com/office/drawing/2014/main" id="{1EE211A8-DCB5-48DE-9607-B1C1055F94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8" name="Line 131">
            <a:extLst>
              <a:ext uri="{FF2B5EF4-FFF2-40B4-BE49-F238E27FC236}">
                <a16:creationId xmlns:a16="http://schemas.microsoft.com/office/drawing/2014/main" id="{FC8E1552-35FB-46DE-98E7-8EA531B1B0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9" name="Line 132">
            <a:extLst>
              <a:ext uri="{FF2B5EF4-FFF2-40B4-BE49-F238E27FC236}">
                <a16:creationId xmlns:a16="http://schemas.microsoft.com/office/drawing/2014/main" id="{EF298470-4853-441A-8FDB-B04F99B058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10" name="Group 133">
          <a:extLst>
            <a:ext uri="{FF2B5EF4-FFF2-40B4-BE49-F238E27FC236}">
              <a16:creationId xmlns:a16="http://schemas.microsoft.com/office/drawing/2014/main" id="{522890D5-C13A-423F-BB4D-219527AC2CF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11" name="Line 134">
            <a:extLst>
              <a:ext uri="{FF2B5EF4-FFF2-40B4-BE49-F238E27FC236}">
                <a16:creationId xmlns:a16="http://schemas.microsoft.com/office/drawing/2014/main" id="{3F3754D6-529E-4535-977C-EDBFFE3BF6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2" name="Line 135">
            <a:extLst>
              <a:ext uri="{FF2B5EF4-FFF2-40B4-BE49-F238E27FC236}">
                <a16:creationId xmlns:a16="http://schemas.microsoft.com/office/drawing/2014/main" id="{E571E0C2-A1DD-47D7-9BB4-199D76C9CB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3" name="Line 136">
            <a:extLst>
              <a:ext uri="{FF2B5EF4-FFF2-40B4-BE49-F238E27FC236}">
                <a16:creationId xmlns:a16="http://schemas.microsoft.com/office/drawing/2014/main" id="{196DCB2C-FD8E-41D7-83F2-A160F8F6159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14" name="Group 137">
          <a:extLst>
            <a:ext uri="{FF2B5EF4-FFF2-40B4-BE49-F238E27FC236}">
              <a16:creationId xmlns:a16="http://schemas.microsoft.com/office/drawing/2014/main" id="{E36CD872-DF18-4E63-9A2D-2A39B54CE6B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15" name="Line 138">
            <a:extLst>
              <a:ext uri="{FF2B5EF4-FFF2-40B4-BE49-F238E27FC236}">
                <a16:creationId xmlns:a16="http://schemas.microsoft.com/office/drawing/2014/main" id="{3C8AE26B-9E05-4EFF-BA94-B8EB9F272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" name="Line 139">
            <a:extLst>
              <a:ext uri="{FF2B5EF4-FFF2-40B4-BE49-F238E27FC236}">
                <a16:creationId xmlns:a16="http://schemas.microsoft.com/office/drawing/2014/main" id="{7E22521C-F75E-4FBF-9613-6CB61B548C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" name="Line 140">
            <a:extLst>
              <a:ext uri="{FF2B5EF4-FFF2-40B4-BE49-F238E27FC236}">
                <a16:creationId xmlns:a16="http://schemas.microsoft.com/office/drawing/2014/main" id="{028DFDA6-248D-497E-BCB0-0091CC5D8C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18" name="Group 141">
          <a:extLst>
            <a:ext uri="{FF2B5EF4-FFF2-40B4-BE49-F238E27FC236}">
              <a16:creationId xmlns:a16="http://schemas.microsoft.com/office/drawing/2014/main" id="{DA0458EE-88FB-4397-AB26-B2CE2512235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19" name="Line 142">
            <a:extLst>
              <a:ext uri="{FF2B5EF4-FFF2-40B4-BE49-F238E27FC236}">
                <a16:creationId xmlns:a16="http://schemas.microsoft.com/office/drawing/2014/main" id="{8C34923F-B9A5-4B7A-A9EC-B78A8B0155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" name="Line 143">
            <a:extLst>
              <a:ext uri="{FF2B5EF4-FFF2-40B4-BE49-F238E27FC236}">
                <a16:creationId xmlns:a16="http://schemas.microsoft.com/office/drawing/2014/main" id="{31EB1A7F-5866-4E0D-A7E2-00BF35613E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" name="Line 144">
            <a:extLst>
              <a:ext uri="{FF2B5EF4-FFF2-40B4-BE49-F238E27FC236}">
                <a16:creationId xmlns:a16="http://schemas.microsoft.com/office/drawing/2014/main" id="{1FFFDDD3-1508-49E7-8536-51186A5058C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22" name="Group 145">
          <a:extLst>
            <a:ext uri="{FF2B5EF4-FFF2-40B4-BE49-F238E27FC236}">
              <a16:creationId xmlns:a16="http://schemas.microsoft.com/office/drawing/2014/main" id="{F88C6BA0-D829-4414-8279-F305F03FDBA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23" name="Line 146">
            <a:extLst>
              <a:ext uri="{FF2B5EF4-FFF2-40B4-BE49-F238E27FC236}">
                <a16:creationId xmlns:a16="http://schemas.microsoft.com/office/drawing/2014/main" id="{1E8C0BFB-188F-43F8-AB4D-8D46484898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" name="Line 147">
            <a:extLst>
              <a:ext uri="{FF2B5EF4-FFF2-40B4-BE49-F238E27FC236}">
                <a16:creationId xmlns:a16="http://schemas.microsoft.com/office/drawing/2014/main" id="{F2818345-624F-43CE-ACEB-CB4A39CC6D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5" name="Line 148">
            <a:extLst>
              <a:ext uri="{FF2B5EF4-FFF2-40B4-BE49-F238E27FC236}">
                <a16:creationId xmlns:a16="http://schemas.microsoft.com/office/drawing/2014/main" id="{E8BD7DF0-FAE7-45C8-982D-C286B90DD66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26" name="Group 149">
          <a:extLst>
            <a:ext uri="{FF2B5EF4-FFF2-40B4-BE49-F238E27FC236}">
              <a16:creationId xmlns:a16="http://schemas.microsoft.com/office/drawing/2014/main" id="{C103C76D-2C58-463B-8576-F47A1978326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27" name="Line 150">
            <a:extLst>
              <a:ext uri="{FF2B5EF4-FFF2-40B4-BE49-F238E27FC236}">
                <a16:creationId xmlns:a16="http://schemas.microsoft.com/office/drawing/2014/main" id="{D8C7BF41-73F5-47F2-A076-870C3A7C7B2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" name="Line 151">
            <a:extLst>
              <a:ext uri="{FF2B5EF4-FFF2-40B4-BE49-F238E27FC236}">
                <a16:creationId xmlns:a16="http://schemas.microsoft.com/office/drawing/2014/main" id="{8CD85E49-0F50-4C44-B1C6-4509C5D9CB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9" name="Line 152">
            <a:extLst>
              <a:ext uri="{FF2B5EF4-FFF2-40B4-BE49-F238E27FC236}">
                <a16:creationId xmlns:a16="http://schemas.microsoft.com/office/drawing/2014/main" id="{9A89F7FD-5143-407D-9C55-FF804E4FAE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30" name="Group 153">
          <a:extLst>
            <a:ext uri="{FF2B5EF4-FFF2-40B4-BE49-F238E27FC236}">
              <a16:creationId xmlns:a16="http://schemas.microsoft.com/office/drawing/2014/main" id="{B2DBC4D6-A439-4A00-A75C-0EB7A3F10BB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31" name="Line 154">
            <a:extLst>
              <a:ext uri="{FF2B5EF4-FFF2-40B4-BE49-F238E27FC236}">
                <a16:creationId xmlns:a16="http://schemas.microsoft.com/office/drawing/2014/main" id="{20D381A9-CB65-4FFA-8661-BA941DC410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2" name="Line 155">
            <a:extLst>
              <a:ext uri="{FF2B5EF4-FFF2-40B4-BE49-F238E27FC236}">
                <a16:creationId xmlns:a16="http://schemas.microsoft.com/office/drawing/2014/main" id="{3927D2F5-1202-41F3-9B32-74D7A7E8A84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3" name="Line 156">
            <a:extLst>
              <a:ext uri="{FF2B5EF4-FFF2-40B4-BE49-F238E27FC236}">
                <a16:creationId xmlns:a16="http://schemas.microsoft.com/office/drawing/2014/main" id="{5C00A92E-EB5B-49AF-A3C0-D80533DA06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34" name="Group 157">
          <a:extLst>
            <a:ext uri="{FF2B5EF4-FFF2-40B4-BE49-F238E27FC236}">
              <a16:creationId xmlns:a16="http://schemas.microsoft.com/office/drawing/2014/main" id="{0FE12121-AC59-49CD-B46D-EA0C68EB0B9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35" name="Line 158">
            <a:extLst>
              <a:ext uri="{FF2B5EF4-FFF2-40B4-BE49-F238E27FC236}">
                <a16:creationId xmlns:a16="http://schemas.microsoft.com/office/drawing/2014/main" id="{5B13DF06-2AF4-4708-9CF8-5F3D75709E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6" name="Line 159">
            <a:extLst>
              <a:ext uri="{FF2B5EF4-FFF2-40B4-BE49-F238E27FC236}">
                <a16:creationId xmlns:a16="http://schemas.microsoft.com/office/drawing/2014/main" id="{A5F8325B-9466-4540-82EA-968CD34E38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7" name="Line 160">
            <a:extLst>
              <a:ext uri="{FF2B5EF4-FFF2-40B4-BE49-F238E27FC236}">
                <a16:creationId xmlns:a16="http://schemas.microsoft.com/office/drawing/2014/main" id="{B20DEF90-0335-492E-8106-F45845B2397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38" name="Group 161">
          <a:extLst>
            <a:ext uri="{FF2B5EF4-FFF2-40B4-BE49-F238E27FC236}">
              <a16:creationId xmlns:a16="http://schemas.microsoft.com/office/drawing/2014/main" id="{6FC59787-5B1E-402F-B3FD-0B7093AF3FE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39" name="Line 162">
            <a:extLst>
              <a:ext uri="{FF2B5EF4-FFF2-40B4-BE49-F238E27FC236}">
                <a16:creationId xmlns:a16="http://schemas.microsoft.com/office/drawing/2014/main" id="{44EF1827-48FE-4582-A512-3491C24020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0" name="Line 163">
            <a:extLst>
              <a:ext uri="{FF2B5EF4-FFF2-40B4-BE49-F238E27FC236}">
                <a16:creationId xmlns:a16="http://schemas.microsoft.com/office/drawing/2014/main" id="{2E6F2D34-6C20-4E6D-8193-A7338835484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1" name="Line 164">
            <a:extLst>
              <a:ext uri="{FF2B5EF4-FFF2-40B4-BE49-F238E27FC236}">
                <a16:creationId xmlns:a16="http://schemas.microsoft.com/office/drawing/2014/main" id="{04F694A2-69A7-45B1-BBB4-2467FDBAB79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42" name="Group 165">
          <a:extLst>
            <a:ext uri="{FF2B5EF4-FFF2-40B4-BE49-F238E27FC236}">
              <a16:creationId xmlns:a16="http://schemas.microsoft.com/office/drawing/2014/main" id="{6A8A52B0-572F-4358-B993-E1F581F33B0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43" name="Line 166">
            <a:extLst>
              <a:ext uri="{FF2B5EF4-FFF2-40B4-BE49-F238E27FC236}">
                <a16:creationId xmlns:a16="http://schemas.microsoft.com/office/drawing/2014/main" id="{17DCB6D4-F5A3-411A-B14A-200E0CDC19C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4" name="Line 167">
            <a:extLst>
              <a:ext uri="{FF2B5EF4-FFF2-40B4-BE49-F238E27FC236}">
                <a16:creationId xmlns:a16="http://schemas.microsoft.com/office/drawing/2014/main" id="{52A263A8-72A5-4808-8B1D-1D83501FF3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5" name="Line 168">
            <a:extLst>
              <a:ext uri="{FF2B5EF4-FFF2-40B4-BE49-F238E27FC236}">
                <a16:creationId xmlns:a16="http://schemas.microsoft.com/office/drawing/2014/main" id="{AB2F70DA-ADEC-4DB6-A770-F371092DB58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46" name="Group 169">
          <a:extLst>
            <a:ext uri="{FF2B5EF4-FFF2-40B4-BE49-F238E27FC236}">
              <a16:creationId xmlns:a16="http://schemas.microsoft.com/office/drawing/2014/main" id="{152769A0-0AF4-4A3F-8033-04A57A2D65F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47" name="Line 170">
            <a:extLst>
              <a:ext uri="{FF2B5EF4-FFF2-40B4-BE49-F238E27FC236}">
                <a16:creationId xmlns:a16="http://schemas.microsoft.com/office/drawing/2014/main" id="{A9BD109E-BD00-4A37-9C3A-E328B63330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8" name="Line 171">
            <a:extLst>
              <a:ext uri="{FF2B5EF4-FFF2-40B4-BE49-F238E27FC236}">
                <a16:creationId xmlns:a16="http://schemas.microsoft.com/office/drawing/2014/main" id="{29704366-6A31-4AF7-AAE0-F2F37160AA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9" name="Line 172">
            <a:extLst>
              <a:ext uri="{FF2B5EF4-FFF2-40B4-BE49-F238E27FC236}">
                <a16:creationId xmlns:a16="http://schemas.microsoft.com/office/drawing/2014/main" id="{2E913C84-9360-41E8-B64B-BE241763123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50" name="Group 173">
          <a:extLst>
            <a:ext uri="{FF2B5EF4-FFF2-40B4-BE49-F238E27FC236}">
              <a16:creationId xmlns:a16="http://schemas.microsoft.com/office/drawing/2014/main" id="{2E6E6860-A3C0-45BC-ACF1-DF29EBA12F6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51" name="Line 174">
            <a:extLst>
              <a:ext uri="{FF2B5EF4-FFF2-40B4-BE49-F238E27FC236}">
                <a16:creationId xmlns:a16="http://schemas.microsoft.com/office/drawing/2014/main" id="{C8644E30-7521-4116-9B64-12351C39FAA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2" name="Line 175">
            <a:extLst>
              <a:ext uri="{FF2B5EF4-FFF2-40B4-BE49-F238E27FC236}">
                <a16:creationId xmlns:a16="http://schemas.microsoft.com/office/drawing/2014/main" id="{0FBE129C-A87B-4C07-B2F7-7A99CEDD19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3" name="Line 176">
            <a:extLst>
              <a:ext uri="{FF2B5EF4-FFF2-40B4-BE49-F238E27FC236}">
                <a16:creationId xmlns:a16="http://schemas.microsoft.com/office/drawing/2014/main" id="{BC7CB841-095E-460C-B472-FB45FA460D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54" name="Group 177">
          <a:extLst>
            <a:ext uri="{FF2B5EF4-FFF2-40B4-BE49-F238E27FC236}">
              <a16:creationId xmlns:a16="http://schemas.microsoft.com/office/drawing/2014/main" id="{A991BC8D-9DAE-4CA7-9FA7-76ECE266A73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55" name="Line 178">
            <a:extLst>
              <a:ext uri="{FF2B5EF4-FFF2-40B4-BE49-F238E27FC236}">
                <a16:creationId xmlns:a16="http://schemas.microsoft.com/office/drawing/2014/main" id="{3B668CD1-6CBC-48ED-9031-B2D707DE3B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6" name="Line 179">
            <a:extLst>
              <a:ext uri="{FF2B5EF4-FFF2-40B4-BE49-F238E27FC236}">
                <a16:creationId xmlns:a16="http://schemas.microsoft.com/office/drawing/2014/main" id="{EDAB2119-EDC9-401D-B3B9-339C6706DB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7" name="Line 180">
            <a:extLst>
              <a:ext uri="{FF2B5EF4-FFF2-40B4-BE49-F238E27FC236}">
                <a16:creationId xmlns:a16="http://schemas.microsoft.com/office/drawing/2014/main" id="{16A45E9B-71B6-42AB-A9D8-84A05F8BF1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58" name="Group 181">
          <a:extLst>
            <a:ext uri="{FF2B5EF4-FFF2-40B4-BE49-F238E27FC236}">
              <a16:creationId xmlns:a16="http://schemas.microsoft.com/office/drawing/2014/main" id="{8C4F2106-80F0-4292-A2E7-BB5BA20E235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59" name="Line 182">
            <a:extLst>
              <a:ext uri="{FF2B5EF4-FFF2-40B4-BE49-F238E27FC236}">
                <a16:creationId xmlns:a16="http://schemas.microsoft.com/office/drawing/2014/main" id="{09E671EE-C78C-4F50-AC27-8035243929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0" name="Line 183">
            <a:extLst>
              <a:ext uri="{FF2B5EF4-FFF2-40B4-BE49-F238E27FC236}">
                <a16:creationId xmlns:a16="http://schemas.microsoft.com/office/drawing/2014/main" id="{672435C3-8F2D-4BB2-A1D3-1828228460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1" name="Line 184">
            <a:extLst>
              <a:ext uri="{FF2B5EF4-FFF2-40B4-BE49-F238E27FC236}">
                <a16:creationId xmlns:a16="http://schemas.microsoft.com/office/drawing/2014/main" id="{BB9A2A8E-ACAF-425A-A5C3-CDC42A810D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62" name="Group 185">
          <a:extLst>
            <a:ext uri="{FF2B5EF4-FFF2-40B4-BE49-F238E27FC236}">
              <a16:creationId xmlns:a16="http://schemas.microsoft.com/office/drawing/2014/main" id="{9BC5852B-47F1-491F-916A-911E84B7983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63" name="Line 186">
            <a:extLst>
              <a:ext uri="{FF2B5EF4-FFF2-40B4-BE49-F238E27FC236}">
                <a16:creationId xmlns:a16="http://schemas.microsoft.com/office/drawing/2014/main" id="{87BD99E3-AC0D-42EF-AC83-A67655BF54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4" name="Line 187">
            <a:extLst>
              <a:ext uri="{FF2B5EF4-FFF2-40B4-BE49-F238E27FC236}">
                <a16:creationId xmlns:a16="http://schemas.microsoft.com/office/drawing/2014/main" id="{DF9DA756-7684-422F-977F-E66AD70473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5" name="Line 188">
            <a:extLst>
              <a:ext uri="{FF2B5EF4-FFF2-40B4-BE49-F238E27FC236}">
                <a16:creationId xmlns:a16="http://schemas.microsoft.com/office/drawing/2014/main" id="{E97B3149-DA34-47E2-ACBB-6431EE892EB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66" name="Group 189">
          <a:extLst>
            <a:ext uri="{FF2B5EF4-FFF2-40B4-BE49-F238E27FC236}">
              <a16:creationId xmlns:a16="http://schemas.microsoft.com/office/drawing/2014/main" id="{9FF995DF-6E2B-463D-9001-0C88CA396CF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67" name="Line 190">
            <a:extLst>
              <a:ext uri="{FF2B5EF4-FFF2-40B4-BE49-F238E27FC236}">
                <a16:creationId xmlns:a16="http://schemas.microsoft.com/office/drawing/2014/main" id="{98078371-48E2-4E83-B9B0-8DDF0C7951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8" name="Line 191">
            <a:extLst>
              <a:ext uri="{FF2B5EF4-FFF2-40B4-BE49-F238E27FC236}">
                <a16:creationId xmlns:a16="http://schemas.microsoft.com/office/drawing/2014/main" id="{E43F3662-8114-460D-A3BA-6AFF8F316F3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9" name="Line 192">
            <a:extLst>
              <a:ext uri="{FF2B5EF4-FFF2-40B4-BE49-F238E27FC236}">
                <a16:creationId xmlns:a16="http://schemas.microsoft.com/office/drawing/2014/main" id="{E6DEEB1F-9E2A-4962-94CC-2360B1BDA9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70" name="Group 193">
          <a:extLst>
            <a:ext uri="{FF2B5EF4-FFF2-40B4-BE49-F238E27FC236}">
              <a16:creationId xmlns:a16="http://schemas.microsoft.com/office/drawing/2014/main" id="{7F90E8DF-5EF8-4BA2-BAD8-89A87304308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71" name="Line 194">
            <a:extLst>
              <a:ext uri="{FF2B5EF4-FFF2-40B4-BE49-F238E27FC236}">
                <a16:creationId xmlns:a16="http://schemas.microsoft.com/office/drawing/2014/main" id="{6DA43858-9181-411E-914D-861EBCB83E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2" name="Line 195">
            <a:extLst>
              <a:ext uri="{FF2B5EF4-FFF2-40B4-BE49-F238E27FC236}">
                <a16:creationId xmlns:a16="http://schemas.microsoft.com/office/drawing/2014/main" id="{5BB4A4EC-5E05-491E-BD94-86865A23B6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3" name="Line 196">
            <a:extLst>
              <a:ext uri="{FF2B5EF4-FFF2-40B4-BE49-F238E27FC236}">
                <a16:creationId xmlns:a16="http://schemas.microsoft.com/office/drawing/2014/main" id="{8B8BAF37-E959-4C24-86E1-708749B54E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74" name="Group 197">
          <a:extLst>
            <a:ext uri="{FF2B5EF4-FFF2-40B4-BE49-F238E27FC236}">
              <a16:creationId xmlns:a16="http://schemas.microsoft.com/office/drawing/2014/main" id="{634D4A4F-A424-4A5A-BF62-110844FE8EC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75" name="Line 198">
            <a:extLst>
              <a:ext uri="{FF2B5EF4-FFF2-40B4-BE49-F238E27FC236}">
                <a16:creationId xmlns:a16="http://schemas.microsoft.com/office/drawing/2014/main" id="{D9C28AEF-034C-4CB0-8664-61331BBF8A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6" name="Line 199">
            <a:extLst>
              <a:ext uri="{FF2B5EF4-FFF2-40B4-BE49-F238E27FC236}">
                <a16:creationId xmlns:a16="http://schemas.microsoft.com/office/drawing/2014/main" id="{0F615838-3BFE-403B-BC7B-8C386932CE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7" name="Line 200">
            <a:extLst>
              <a:ext uri="{FF2B5EF4-FFF2-40B4-BE49-F238E27FC236}">
                <a16:creationId xmlns:a16="http://schemas.microsoft.com/office/drawing/2014/main" id="{501558D6-04B7-4186-AA32-A535C70676D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78" name="Group 201">
          <a:extLst>
            <a:ext uri="{FF2B5EF4-FFF2-40B4-BE49-F238E27FC236}">
              <a16:creationId xmlns:a16="http://schemas.microsoft.com/office/drawing/2014/main" id="{77A83DC0-9206-4CFB-AC5B-FC671E84C54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79" name="Line 202">
            <a:extLst>
              <a:ext uri="{FF2B5EF4-FFF2-40B4-BE49-F238E27FC236}">
                <a16:creationId xmlns:a16="http://schemas.microsoft.com/office/drawing/2014/main" id="{AB3810E8-5ABD-4FA5-AC38-D5BDA3E08E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0" name="Line 203">
            <a:extLst>
              <a:ext uri="{FF2B5EF4-FFF2-40B4-BE49-F238E27FC236}">
                <a16:creationId xmlns:a16="http://schemas.microsoft.com/office/drawing/2014/main" id="{BEE6CB9C-169B-4B2B-8F8E-BB49A2C88B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1" name="Line 204">
            <a:extLst>
              <a:ext uri="{FF2B5EF4-FFF2-40B4-BE49-F238E27FC236}">
                <a16:creationId xmlns:a16="http://schemas.microsoft.com/office/drawing/2014/main" id="{73CE9E09-6B7B-4CC1-831D-F7CF785284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82" name="Group 205">
          <a:extLst>
            <a:ext uri="{FF2B5EF4-FFF2-40B4-BE49-F238E27FC236}">
              <a16:creationId xmlns:a16="http://schemas.microsoft.com/office/drawing/2014/main" id="{38B59800-2B48-4101-9A72-E631C3BF250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83" name="Line 206">
            <a:extLst>
              <a:ext uri="{FF2B5EF4-FFF2-40B4-BE49-F238E27FC236}">
                <a16:creationId xmlns:a16="http://schemas.microsoft.com/office/drawing/2014/main" id="{B597335E-B1A9-4398-9D2C-FA5DAD6A61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4" name="Line 207">
            <a:extLst>
              <a:ext uri="{FF2B5EF4-FFF2-40B4-BE49-F238E27FC236}">
                <a16:creationId xmlns:a16="http://schemas.microsoft.com/office/drawing/2014/main" id="{3932C8D1-9B5B-42CB-8631-497520EFEA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5" name="Line 208">
            <a:extLst>
              <a:ext uri="{FF2B5EF4-FFF2-40B4-BE49-F238E27FC236}">
                <a16:creationId xmlns:a16="http://schemas.microsoft.com/office/drawing/2014/main" id="{7AEC6B2E-87AC-40D3-971F-96D306FD36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86" name="Group 209">
          <a:extLst>
            <a:ext uri="{FF2B5EF4-FFF2-40B4-BE49-F238E27FC236}">
              <a16:creationId xmlns:a16="http://schemas.microsoft.com/office/drawing/2014/main" id="{CE2636B5-536E-4F5A-8607-6BD28EDFD09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87" name="Line 210">
            <a:extLst>
              <a:ext uri="{FF2B5EF4-FFF2-40B4-BE49-F238E27FC236}">
                <a16:creationId xmlns:a16="http://schemas.microsoft.com/office/drawing/2014/main" id="{7A9F278C-6043-4B17-B11F-AF37629BC32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8" name="Line 211">
            <a:extLst>
              <a:ext uri="{FF2B5EF4-FFF2-40B4-BE49-F238E27FC236}">
                <a16:creationId xmlns:a16="http://schemas.microsoft.com/office/drawing/2014/main" id="{4D521C7B-AAC1-4A07-9F87-F239A34EA8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9" name="Line 212">
            <a:extLst>
              <a:ext uri="{FF2B5EF4-FFF2-40B4-BE49-F238E27FC236}">
                <a16:creationId xmlns:a16="http://schemas.microsoft.com/office/drawing/2014/main" id="{CEF1A82F-408F-4345-B3E9-ABD7509C554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90" name="Group 213">
          <a:extLst>
            <a:ext uri="{FF2B5EF4-FFF2-40B4-BE49-F238E27FC236}">
              <a16:creationId xmlns:a16="http://schemas.microsoft.com/office/drawing/2014/main" id="{6CDE6855-80F7-461F-AFEF-3CEF1F8DF01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91" name="Line 214">
            <a:extLst>
              <a:ext uri="{FF2B5EF4-FFF2-40B4-BE49-F238E27FC236}">
                <a16:creationId xmlns:a16="http://schemas.microsoft.com/office/drawing/2014/main" id="{88ECDBE9-0FD9-4108-836A-E9B5ED7350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15">
            <a:extLst>
              <a:ext uri="{FF2B5EF4-FFF2-40B4-BE49-F238E27FC236}">
                <a16:creationId xmlns:a16="http://schemas.microsoft.com/office/drawing/2014/main" id="{5516AD52-50F3-4890-952F-7F77CD5B922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16">
            <a:extLst>
              <a:ext uri="{FF2B5EF4-FFF2-40B4-BE49-F238E27FC236}">
                <a16:creationId xmlns:a16="http://schemas.microsoft.com/office/drawing/2014/main" id="{16D6EED8-0F84-4179-BF34-F0119B846C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94" name="Group 217">
          <a:extLst>
            <a:ext uri="{FF2B5EF4-FFF2-40B4-BE49-F238E27FC236}">
              <a16:creationId xmlns:a16="http://schemas.microsoft.com/office/drawing/2014/main" id="{FBB302E4-BFF6-47EF-B8D8-0040650D9FE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95" name="Line 218">
            <a:extLst>
              <a:ext uri="{FF2B5EF4-FFF2-40B4-BE49-F238E27FC236}">
                <a16:creationId xmlns:a16="http://schemas.microsoft.com/office/drawing/2014/main" id="{BA883E62-69A7-4457-863A-B8EF194010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6" name="Line 219">
            <a:extLst>
              <a:ext uri="{FF2B5EF4-FFF2-40B4-BE49-F238E27FC236}">
                <a16:creationId xmlns:a16="http://schemas.microsoft.com/office/drawing/2014/main" id="{B310B897-49BC-48E6-879D-AA57CBA8F8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7" name="Line 220">
            <a:extLst>
              <a:ext uri="{FF2B5EF4-FFF2-40B4-BE49-F238E27FC236}">
                <a16:creationId xmlns:a16="http://schemas.microsoft.com/office/drawing/2014/main" id="{951D1993-8CE4-4B63-831D-776FE51D286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798" name="Group 221">
          <a:extLst>
            <a:ext uri="{FF2B5EF4-FFF2-40B4-BE49-F238E27FC236}">
              <a16:creationId xmlns:a16="http://schemas.microsoft.com/office/drawing/2014/main" id="{7A2ED0C8-BFCD-4C6E-8BB1-EE452480AF2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799" name="Line 222">
            <a:extLst>
              <a:ext uri="{FF2B5EF4-FFF2-40B4-BE49-F238E27FC236}">
                <a16:creationId xmlns:a16="http://schemas.microsoft.com/office/drawing/2014/main" id="{1CE2583B-47DC-4FB4-873A-97A915BD54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0" name="Line 223">
            <a:extLst>
              <a:ext uri="{FF2B5EF4-FFF2-40B4-BE49-F238E27FC236}">
                <a16:creationId xmlns:a16="http://schemas.microsoft.com/office/drawing/2014/main" id="{CA7354B6-C2E1-4014-84C9-A4920505B8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1" name="Line 224">
            <a:extLst>
              <a:ext uri="{FF2B5EF4-FFF2-40B4-BE49-F238E27FC236}">
                <a16:creationId xmlns:a16="http://schemas.microsoft.com/office/drawing/2014/main" id="{6A124879-D73C-4A2B-99FB-20EA435394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02" name="Group 225">
          <a:extLst>
            <a:ext uri="{FF2B5EF4-FFF2-40B4-BE49-F238E27FC236}">
              <a16:creationId xmlns:a16="http://schemas.microsoft.com/office/drawing/2014/main" id="{40160EF1-96B1-4AC4-BF62-5124EF805C9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03" name="Line 226">
            <a:extLst>
              <a:ext uri="{FF2B5EF4-FFF2-40B4-BE49-F238E27FC236}">
                <a16:creationId xmlns:a16="http://schemas.microsoft.com/office/drawing/2014/main" id="{84B5EC44-22AC-4D56-A2C9-DB868C1C3A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4" name="Line 227">
            <a:extLst>
              <a:ext uri="{FF2B5EF4-FFF2-40B4-BE49-F238E27FC236}">
                <a16:creationId xmlns:a16="http://schemas.microsoft.com/office/drawing/2014/main" id="{3B586E69-2500-4BCC-868D-D6B7B5A63D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5" name="Line 228">
            <a:extLst>
              <a:ext uri="{FF2B5EF4-FFF2-40B4-BE49-F238E27FC236}">
                <a16:creationId xmlns:a16="http://schemas.microsoft.com/office/drawing/2014/main" id="{294906C4-EBE2-4F21-AA03-AAD3F209649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06" name="Group 229">
          <a:extLst>
            <a:ext uri="{FF2B5EF4-FFF2-40B4-BE49-F238E27FC236}">
              <a16:creationId xmlns:a16="http://schemas.microsoft.com/office/drawing/2014/main" id="{0F4A680D-D64F-4724-AD7C-93EB8ADD3D6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07" name="Line 230">
            <a:extLst>
              <a:ext uri="{FF2B5EF4-FFF2-40B4-BE49-F238E27FC236}">
                <a16:creationId xmlns:a16="http://schemas.microsoft.com/office/drawing/2014/main" id="{BE65B60B-015F-4BEA-A367-0A666EFCB3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8" name="Line 231">
            <a:extLst>
              <a:ext uri="{FF2B5EF4-FFF2-40B4-BE49-F238E27FC236}">
                <a16:creationId xmlns:a16="http://schemas.microsoft.com/office/drawing/2014/main" id="{4E19FDA8-67CB-4EF1-B6D7-9A8D8A85531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9" name="Line 232">
            <a:extLst>
              <a:ext uri="{FF2B5EF4-FFF2-40B4-BE49-F238E27FC236}">
                <a16:creationId xmlns:a16="http://schemas.microsoft.com/office/drawing/2014/main" id="{34EBC75F-3AE3-4740-B1D7-83F7BDFE08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10" name="Group 233">
          <a:extLst>
            <a:ext uri="{FF2B5EF4-FFF2-40B4-BE49-F238E27FC236}">
              <a16:creationId xmlns:a16="http://schemas.microsoft.com/office/drawing/2014/main" id="{AAB255AE-8B5E-4FAC-8287-333EAD5F69B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11" name="Line 234">
            <a:extLst>
              <a:ext uri="{FF2B5EF4-FFF2-40B4-BE49-F238E27FC236}">
                <a16:creationId xmlns:a16="http://schemas.microsoft.com/office/drawing/2014/main" id="{E2CF7873-DDAD-44CB-89A5-5D2D86BB46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" name="Line 235">
            <a:extLst>
              <a:ext uri="{FF2B5EF4-FFF2-40B4-BE49-F238E27FC236}">
                <a16:creationId xmlns:a16="http://schemas.microsoft.com/office/drawing/2014/main" id="{92409143-18B3-44BD-8093-2D76DC6759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3" name="Line 236">
            <a:extLst>
              <a:ext uri="{FF2B5EF4-FFF2-40B4-BE49-F238E27FC236}">
                <a16:creationId xmlns:a16="http://schemas.microsoft.com/office/drawing/2014/main" id="{87DEBE1A-3A01-4F85-BE8D-DC355C11F1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14" name="Group 237">
          <a:extLst>
            <a:ext uri="{FF2B5EF4-FFF2-40B4-BE49-F238E27FC236}">
              <a16:creationId xmlns:a16="http://schemas.microsoft.com/office/drawing/2014/main" id="{318E6F20-9429-40F4-BC00-F98FA1EB3F9E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15" name="Line 238">
            <a:extLst>
              <a:ext uri="{FF2B5EF4-FFF2-40B4-BE49-F238E27FC236}">
                <a16:creationId xmlns:a16="http://schemas.microsoft.com/office/drawing/2014/main" id="{BBFCAFA4-622B-43D4-99FE-FB8D3AB434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6" name="Line 239">
            <a:extLst>
              <a:ext uri="{FF2B5EF4-FFF2-40B4-BE49-F238E27FC236}">
                <a16:creationId xmlns:a16="http://schemas.microsoft.com/office/drawing/2014/main" id="{F371E637-1A0F-4E01-8335-DDBAE0593E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7" name="Line 240">
            <a:extLst>
              <a:ext uri="{FF2B5EF4-FFF2-40B4-BE49-F238E27FC236}">
                <a16:creationId xmlns:a16="http://schemas.microsoft.com/office/drawing/2014/main" id="{BD6AEE54-A3D6-43A6-8589-BAF35CFD33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18" name="Group 241">
          <a:extLst>
            <a:ext uri="{FF2B5EF4-FFF2-40B4-BE49-F238E27FC236}">
              <a16:creationId xmlns:a16="http://schemas.microsoft.com/office/drawing/2014/main" id="{89C3EFDA-BA14-46E0-AB63-973F32FBB92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19" name="Line 242">
            <a:extLst>
              <a:ext uri="{FF2B5EF4-FFF2-40B4-BE49-F238E27FC236}">
                <a16:creationId xmlns:a16="http://schemas.microsoft.com/office/drawing/2014/main" id="{46256914-884C-41BB-922E-DB42704D8F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" name="Line 243">
            <a:extLst>
              <a:ext uri="{FF2B5EF4-FFF2-40B4-BE49-F238E27FC236}">
                <a16:creationId xmlns:a16="http://schemas.microsoft.com/office/drawing/2014/main" id="{A257F50E-277D-40E8-A338-0561294EB6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" name="Line 244">
            <a:extLst>
              <a:ext uri="{FF2B5EF4-FFF2-40B4-BE49-F238E27FC236}">
                <a16:creationId xmlns:a16="http://schemas.microsoft.com/office/drawing/2014/main" id="{7F382B56-4C4F-46EA-9F66-7C824E6B2F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22" name="Group 245">
          <a:extLst>
            <a:ext uri="{FF2B5EF4-FFF2-40B4-BE49-F238E27FC236}">
              <a16:creationId xmlns:a16="http://schemas.microsoft.com/office/drawing/2014/main" id="{FAC73C9B-BDFC-498C-AEBC-091E74B8494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23" name="Line 246">
            <a:extLst>
              <a:ext uri="{FF2B5EF4-FFF2-40B4-BE49-F238E27FC236}">
                <a16:creationId xmlns:a16="http://schemas.microsoft.com/office/drawing/2014/main" id="{DEE5675F-9F6E-4A7F-BC40-96AEF4F1A7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" name="Line 247">
            <a:extLst>
              <a:ext uri="{FF2B5EF4-FFF2-40B4-BE49-F238E27FC236}">
                <a16:creationId xmlns:a16="http://schemas.microsoft.com/office/drawing/2014/main" id="{F714271A-BC63-448B-A57B-D86DDE54075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" name="Line 248">
            <a:extLst>
              <a:ext uri="{FF2B5EF4-FFF2-40B4-BE49-F238E27FC236}">
                <a16:creationId xmlns:a16="http://schemas.microsoft.com/office/drawing/2014/main" id="{FB12A602-E7DE-48B4-B25C-DB5270572F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26" name="Group 249">
          <a:extLst>
            <a:ext uri="{FF2B5EF4-FFF2-40B4-BE49-F238E27FC236}">
              <a16:creationId xmlns:a16="http://schemas.microsoft.com/office/drawing/2014/main" id="{02AEA330-D056-4836-B2B3-9E0F9349A8E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27" name="Line 250">
            <a:extLst>
              <a:ext uri="{FF2B5EF4-FFF2-40B4-BE49-F238E27FC236}">
                <a16:creationId xmlns:a16="http://schemas.microsoft.com/office/drawing/2014/main" id="{E1DC53AB-3C0F-453E-8AEA-912A0BB9167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8" name="Line 251">
            <a:extLst>
              <a:ext uri="{FF2B5EF4-FFF2-40B4-BE49-F238E27FC236}">
                <a16:creationId xmlns:a16="http://schemas.microsoft.com/office/drawing/2014/main" id="{CBDAB6A5-DFA3-4042-8A3B-92E8F24846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9" name="Line 252">
            <a:extLst>
              <a:ext uri="{FF2B5EF4-FFF2-40B4-BE49-F238E27FC236}">
                <a16:creationId xmlns:a16="http://schemas.microsoft.com/office/drawing/2014/main" id="{885867B5-5D10-4068-AAAB-D48A0313FE1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30" name="Group 253">
          <a:extLst>
            <a:ext uri="{FF2B5EF4-FFF2-40B4-BE49-F238E27FC236}">
              <a16:creationId xmlns:a16="http://schemas.microsoft.com/office/drawing/2014/main" id="{44EA6334-118D-4A73-95CD-2B8F1B04913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31" name="Line 254">
            <a:extLst>
              <a:ext uri="{FF2B5EF4-FFF2-40B4-BE49-F238E27FC236}">
                <a16:creationId xmlns:a16="http://schemas.microsoft.com/office/drawing/2014/main" id="{7AB72DB6-98B2-4215-8513-6DADCBEAB8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2" name="Line 255">
            <a:extLst>
              <a:ext uri="{FF2B5EF4-FFF2-40B4-BE49-F238E27FC236}">
                <a16:creationId xmlns:a16="http://schemas.microsoft.com/office/drawing/2014/main" id="{284C52DB-9990-4B79-AF1F-890A0F42B0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3" name="Line 256">
            <a:extLst>
              <a:ext uri="{FF2B5EF4-FFF2-40B4-BE49-F238E27FC236}">
                <a16:creationId xmlns:a16="http://schemas.microsoft.com/office/drawing/2014/main" id="{D17FABEC-A419-4FF0-ADAA-91DCE7CD27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34" name="Group 257">
          <a:extLst>
            <a:ext uri="{FF2B5EF4-FFF2-40B4-BE49-F238E27FC236}">
              <a16:creationId xmlns:a16="http://schemas.microsoft.com/office/drawing/2014/main" id="{BD2D3688-8BC9-4FFE-8AA1-021D01E090C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35" name="Line 258">
            <a:extLst>
              <a:ext uri="{FF2B5EF4-FFF2-40B4-BE49-F238E27FC236}">
                <a16:creationId xmlns:a16="http://schemas.microsoft.com/office/drawing/2014/main" id="{A778FA7C-EF1B-4343-9BF2-362AC8C4FC3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6" name="Line 259">
            <a:extLst>
              <a:ext uri="{FF2B5EF4-FFF2-40B4-BE49-F238E27FC236}">
                <a16:creationId xmlns:a16="http://schemas.microsoft.com/office/drawing/2014/main" id="{DCA89201-C799-456C-B397-03DCC0C444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7" name="Line 260">
            <a:extLst>
              <a:ext uri="{FF2B5EF4-FFF2-40B4-BE49-F238E27FC236}">
                <a16:creationId xmlns:a16="http://schemas.microsoft.com/office/drawing/2014/main" id="{04F81512-294F-422D-8993-56B80C5405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38" name="Group 261">
          <a:extLst>
            <a:ext uri="{FF2B5EF4-FFF2-40B4-BE49-F238E27FC236}">
              <a16:creationId xmlns:a16="http://schemas.microsoft.com/office/drawing/2014/main" id="{77C11E77-126B-47F0-89CC-4235B5DF2A5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39" name="Line 262">
            <a:extLst>
              <a:ext uri="{FF2B5EF4-FFF2-40B4-BE49-F238E27FC236}">
                <a16:creationId xmlns:a16="http://schemas.microsoft.com/office/drawing/2014/main" id="{5E6A2478-7718-4071-9771-37D1AB7D39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0" name="Line 263">
            <a:extLst>
              <a:ext uri="{FF2B5EF4-FFF2-40B4-BE49-F238E27FC236}">
                <a16:creationId xmlns:a16="http://schemas.microsoft.com/office/drawing/2014/main" id="{DDCFDD85-6E5E-4D71-B42B-498C05669A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" name="Line 264">
            <a:extLst>
              <a:ext uri="{FF2B5EF4-FFF2-40B4-BE49-F238E27FC236}">
                <a16:creationId xmlns:a16="http://schemas.microsoft.com/office/drawing/2014/main" id="{EB21204E-254D-4968-8C90-BA2A6AE25B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42" name="Group 265">
          <a:extLst>
            <a:ext uri="{FF2B5EF4-FFF2-40B4-BE49-F238E27FC236}">
              <a16:creationId xmlns:a16="http://schemas.microsoft.com/office/drawing/2014/main" id="{22E0CBCC-3C73-4CA0-A2B6-BEE3BEFBC92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43" name="Line 266">
            <a:extLst>
              <a:ext uri="{FF2B5EF4-FFF2-40B4-BE49-F238E27FC236}">
                <a16:creationId xmlns:a16="http://schemas.microsoft.com/office/drawing/2014/main" id="{835F7BA3-3868-425A-B0EF-78F71E69BC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4" name="Line 267">
            <a:extLst>
              <a:ext uri="{FF2B5EF4-FFF2-40B4-BE49-F238E27FC236}">
                <a16:creationId xmlns:a16="http://schemas.microsoft.com/office/drawing/2014/main" id="{53ACC06F-CA5A-4330-9961-FBA942BB9E9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5" name="Line 268">
            <a:extLst>
              <a:ext uri="{FF2B5EF4-FFF2-40B4-BE49-F238E27FC236}">
                <a16:creationId xmlns:a16="http://schemas.microsoft.com/office/drawing/2014/main" id="{82DA2FCD-1D71-41DE-994F-2088C30604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46" name="Group 269">
          <a:extLst>
            <a:ext uri="{FF2B5EF4-FFF2-40B4-BE49-F238E27FC236}">
              <a16:creationId xmlns:a16="http://schemas.microsoft.com/office/drawing/2014/main" id="{C09D5514-A398-4420-AA4C-0B5AB5D9D30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47" name="Line 270">
            <a:extLst>
              <a:ext uri="{FF2B5EF4-FFF2-40B4-BE49-F238E27FC236}">
                <a16:creationId xmlns:a16="http://schemas.microsoft.com/office/drawing/2014/main" id="{8B471790-6DEA-433C-A3DC-2195E7B313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8" name="Line 271">
            <a:extLst>
              <a:ext uri="{FF2B5EF4-FFF2-40B4-BE49-F238E27FC236}">
                <a16:creationId xmlns:a16="http://schemas.microsoft.com/office/drawing/2014/main" id="{C76B4546-43F2-4AB9-8382-A0998B3C8AD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9" name="Line 272">
            <a:extLst>
              <a:ext uri="{FF2B5EF4-FFF2-40B4-BE49-F238E27FC236}">
                <a16:creationId xmlns:a16="http://schemas.microsoft.com/office/drawing/2014/main" id="{193779EC-1A3C-493F-BE62-B7A6735054D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50" name="Group 273">
          <a:extLst>
            <a:ext uri="{FF2B5EF4-FFF2-40B4-BE49-F238E27FC236}">
              <a16:creationId xmlns:a16="http://schemas.microsoft.com/office/drawing/2014/main" id="{A0A402EA-923C-482B-9BB3-EF178272FF3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51" name="Line 274">
            <a:extLst>
              <a:ext uri="{FF2B5EF4-FFF2-40B4-BE49-F238E27FC236}">
                <a16:creationId xmlns:a16="http://schemas.microsoft.com/office/drawing/2014/main" id="{EAF92A03-C920-4A12-9F9A-A8F83CE3BC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2" name="Line 275">
            <a:extLst>
              <a:ext uri="{FF2B5EF4-FFF2-40B4-BE49-F238E27FC236}">
                <a16:creationId xmlns:a16="http://schemas.microsoft.com/office/drawing/2014/main" id="{1509DFBF-0850-431A-9C41-F98CEF4C5F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3" name="Line 276">
            <a:extLst>
              <a:ext uri="{FF2B5EF4-FFF2-40B4-BE49-F238E27FC236}">
                <a16:creationId xmlns:a16="http://schemas.microsoft.com/office/drawing/2014/main" id="{D689D7F0-7ABC-4711-AFC2-FD396D075B1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54" name="Group 277">
          <a:extLst>
            <a:ext uri="{FF2B5EF4-FFF2-40B4-BE49-F238E27FC236}">
              <a16:creationId xmlns:a16="http://schemas.microsoft.com/office/drawing/2014/main" id="{32C9D39E-8510-4B2C-9A44-3FDB67B2179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55" name="Line 278">
            <a:extLst>
              <a:ext uri="{FF2B5EF4-FFF2-40B4-BE49-F238E27FC236}">
                <a16:creationId xmlns:a16="http://schemas.microsoft.com/office/drawing/2014/main" id="{27EA5384-59ED-4165-97E6-6D8B46D3A7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6" name="Line 279">
            <a:extLst>
              <a:ext uri="{FF2B5EF4-FFF2-40B4-BE49-F238E27FC236}">
                <a16:creationId xmlns:a16="http://schemas.microsoft.com/office/drawing/2014/main" id="{5D023129-31CE-4577-BA75-B9101BE11E7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7" name="Line 280">
            <a:extLst>
              <a:ext uri="{FF2B5EF4-FFF2-40B4-BE49-F238E27FC236}">
                <a16:creationId xmlns:a16="http://schemas.microsoft.com/office/drawing/2014/main" id="{11BDC084-06E4-4189-A043-D3CBAAD5A2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58" name="Group 281">
          <a:extLst>
            <a:ext uri="{FF2B5EF4-FFF2-40B4-BE49-F238E27FC236}">
              <a16:creationId xmlns:a16="http://schemas.microsoft.com/office/drawing/2014/main" id="{34F00407-F210-4AAC-B7A4-7BA608F0B15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59" name="Line 282">
            <a:extLst>
              <a:ext uri="{FF2B5EF4-FFF2-40B4-BE49-F238E27FC236}">
                <a16:creationId xmlns:a16="http://schemas.microsoft.com/office/drawing/2014/main" id="{1755D7B3-8182-4148-8CB6-12B63DFCF4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0" name="Line 283">
            <a:extLst>
              <a:ext uri="{FF2B5EF4-FFF2-40B4-BE49-F238E27FC236}">
                <a16:creationId xmlns:a16="http://schemas.microsoft.com/office/drawing/2014/main" id="{B16CF9B0-A6E6-420D-B864-433E33AF9C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" name="Line 284">
            <a:extLst>
              <a:ext uri="{FF2B5EF4-FFF2-40B4-BE49-F238E27FC236}">
                <a16:creationId xmlns:a16="http://schemas.microsoft.com/office/drawing/2014/main" id="{858BF8C5-8AEF-469C-BA4F-57EFD6E90E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62" name="Group 285">
          <a:extLst>
            <a:ext uri="{FF2B5EF4-FFF2-40B4-BE49-F238E27FC236}">
              <a16:creationId xmlns:a16="http://schemas.microsoft.com/office/drawing/2014/main" id="{52FA9818-09AD-439D-8C09-A1EDC9BFA96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63" name="Line 286">
            <a:extLst>
              <a:ext uri="{FF2B5EF4-FFF2-40B4-BE49-F238E27FC236}">
                <a16:creationId xmlns:a16="http://schemas.microsoft.com/office/drawing/2014/main" id="{A665CBDC-DBF3-4862-97AC-9C5B179C31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" name="Line 287">
            <a:extLst>
              <a:ext uri="{FF2B5EF4-FFF2-40B4-BE49-F238E27FC236}">
                <a16:creationId xmlns:a16="http://schemas.microsoft.com/office/drawing/2014/main" id="{F70AB205-A52D-4465-82E3-013DFF70DA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5" name="Line 288">
            <a:extLst>
              <a:ext uri="{FF2B5EF4-FFF2-40B4-BE49-F238E27FC236}">
                <a16:creationId xmlns:a16="http://schemas.microsoft.com/office/drawing/2014/main" id="{F140DC27-A93F-4F0F-806F-9CD18F93D8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66" name="Group 289">
          <a:extLst>
            <a:ext uri="{FF2B5EF4-FFF2-40B4-BE49-F238E27FC236}">
              <a16:creationId xmlns:a16="http://schemas.microsoft.com/office/drawing/2014/main" id="{37D03A9C-8A9D-4EFC-98A0-911789AA298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67" name="Line 290">
            <a:extLst>
              <a:ext uri="{FF2B5EF4-FFF2-40B4-BE49-F238E27FC236}">
                <a16:creationId xmlns:a16="http://schemas.microsoft.com/office/drawing/2014/main" id="{CF13F65F-C38C-4254-B0BA-1031FA7357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8" name="Line 291">
            <a:extLst>
              <a:ext uri="{FF2B5EF4-FFF2-40B4-BE49-F238E27FC236}">
                <a16:creationId xmlns:a16="http://schemas.microsoft.com/office/drawing/2014/main" id="{5A20C9C7-7FB6-416A-BC36-A05DCC03F6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9" name="Line 292">
            <a:extLst>
              <a:ext uri="{FF2B5EF4-FFF2-40B4-BE49-F238E27FC236}">
                <a16:creationId xmlns:a16="http://schemas.microsoft.com/office/drawing/2014/main" id="{0D851B5F-4117-4ED2-B62B-A5509B689CD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70" name="Group 293">
          <a:extLst>
            <a:ext uri="{FF2B5EF4-FFF2-40B4-BE49-F238E27FC236}">
              <a16:creationId xmlns:a16="http://schemas.microsoft.com/office/drawing/2014/main" id="{7BDDB97D-61CD-4A2D-8BFC-B15D36AC6DD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71" name="Line 294">
            <a:extLst>
              <a:ext uri="{FF2B5EF4-FFF2-40B4-BE49-F238E27FC236}">
                <a16:creationId xmlns:a16="http://schemas.microsoft.com/office/drawing/2014/main" id="{DED658D8-A54F-4BC3-B0BE-23A6BF5855E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2" name="Line 295">
            <a:extLst>
              <a:ext uri="{FF2B5EF4-FFF2-40B4-BE49-F238E27FC236}">
                <a16:creationId xmlns:a16="http://schemas.microsoft.com/office/drawing/2014/main" id="{4C05D8D4-5589-4FD2-85E0-ED01526278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3" name="Line 296">
            <a:extLst>
              <a:ext uri="{FF2B5EF4-FFF2-40B4-BE49-F238E27FC236}">
                <a16:creationId xmlns:a16="http://schemas.microsoft.com/office/drawing/2014/main" id="{61DBCB5C-5255-4DAF-B2DF-4F5B69B9F2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74" name="Group 297">
          <a:extLst>
            <a:ext uri="{FF2B5EF4-FFF2-40B4-BE49-F238E27FC236}">
              <a16:creationId xmlns:a16="http://schemas.microsoft.com/office/drawing/2014/main" id="{F5D15B9F-0E0D-4EC7-9ED4-B361E6DB10C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75" name="Line 298">
            <a:extLst>
              <a:ext uri="{FF2B5EF4-FFF2-40B4-BE49-F238E27FC236}">
                <a16:creationId xmlns:a16="http://schemas.microsoft.com/office/drawing/2014/main" id="{872E8533-4625-4BE3-997F-AE436420C9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6" name="Line 299">
            <a:extLst>
              <a:ext uri="{FF2B5EF4-FFF2-40B4-BE49-F238E27FC236}">
                <a16:creationId xmlns:a16="http://schemas.microsoft.com/office/drawing/2014/main" id="{71818DE7-C876-456A-9A71-C35A6963A6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7" name="Line 300">
            <a:extLst>
              <a:ext uri="{FF2B5EF4-FFF2-40B4-BE49-F238E27FC236}">
                <a16:creationId xmlns:a16="http://schemas.microsoft.com/office/drawing/2014/main" id="{F671130F-F6EE-4F4C-A461-D52405E8FB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78" name="Group 301">
          <a:extLst>
            <a:ext uri="{FF2B5EF4-FFF2-40B4-BE49-F238E27FC236}">
              <a16:creationId xmlns:a16="http://schemas.microsoft.com/office/drawing/2014/main" id="{B9FE316E-7F2F-4519-A74B-5468EDA2690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79" name="Line 302">
            <a:extLst>
              <a:ext uri="{FF2B5EF4-FFF2-40B4-BE49-F238E27FC236}">
                <a16:creationId xmlns:a16="http://schemas.microsoft.com/office/drawing/2014/main" id="{7A75C97B-F2F6-4959-9B9E-F56CC3B41AE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0" name="Line 303">
            <a:extLst>
              <a:ext uri="{FF2B5EF4-FFF2-40B4-BE49-F238E27FC236}">
                <a16:creationId xmlns:a16="http://schemas.microsoft.com/office/drawing/2014/main" id="{A96AC211-89FD-44B5-A704-7FCD411385B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1" name="Line 304">
            <a:extLst>
              <a:ext uri="{FF2B5EF4-FFF2-40B4-BE49-F238E27FC236}">
                <a16:creationId xmlns:a16="http://schemas.microsoft.com/office/drawing/2014/main" id="{719E0462-51A5-4FA7-B0D5-7E717F2A499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82" name="Group 305">
          <a:extLst>
            <a:ext uri="{FF2B5EF4-FFF2-40B4-BE49-F238E27FC236}">
              <a16:creationId xmlns:a16="http://schemas.microsoft.com/office/drawing/2014/main" id="{EEA620A0-81A9-480F-94E3-E33C40AB90F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83" name="Line 306">
            <a:extLst>
              <a:ext uri="{FF2B5EF4-FFF2-40B4-BE49-F238E27FC236}">
                <a16:creationId xmlns:a16="http://schemas.microsoft.com/office/drawing/2014/main" id="{0F45684C-55D8-4BD4-98C8-23A58C8C6AC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4" name="Line 307">
            <a:extLst>
              <a:ext uri="{FF2B5EF4-FFF2-40B4-BE49-F238E27FC236}">
                <a16:creationId xmlns:a16="http://schemas.microsoft.com/office/drawing/2014/main" id="{9F9109DB-4CE8-4399-B438-8D1B567B48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5" name="Line 308">
            <a:extLst>
              <a:ext uri="{FF2B5EF4-FFF2-40B4-BE49-F238E27FC236}">
                <a16:creationId xmlns:a16="http://schemas.microsoft.com/office/drawing/2014/main" id="{6DE7668A-1270-48D7-AFDF-54E1538C1C8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86" name="Group 309">
          <a:extLst>
            <a:ext uri="{FF2B5EF4-FFF2-40B4-BE49-F238E27FC236}">
              <a16:creationId xmlns:a16="http://schemas.microsoft.com/office/drawing/2014/main" id="{236B9599-A188-4028-8E0B-928740CBCB6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87" name="Line 310">
            <a:extLst>
              <a:ext uri="{FF2B5EF4-FFF2-40B4-BE49-F238E27FC236}">
                <a16:creationId xmlns:a16="http://schemas.microsoft.com/office/drawing/2014/main" id="{101A9738-B6E3-42A8-BDD5-27E8285097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8" name="Line 311">
            <a:extLst>
              <a:ext uri="{FF2B5EF4-FFF2-40B4-BE49-F238E27FC236}">
                <a16:creationId xmlns:a16="http://schemas.microsoft.com/office/drawing/2014/main" id="{C654922A-C03E-47B8-8755-7C812A7073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" name="Line 312">
            <a:extLst>
              <a:ext uri="{FF2B5EF4-FFF2-40B4-BE49-F238E27FC236}">
                <a16:creationId xmlns:a16="http://schemas.microsoft.com/office/drawing/2014/main" id="{3E8DB30D-75D3-4279-A2E5-FDC70A1C060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90" name="Group 313">
          <a:extLst>
            <a:ext uri="{FF2B5EF4-FFF2-40B4-BE49-F238E27FC236}">
              <a16:creationId xmlns:a16="http://schemas.microsoft.com/office/drawing/2014/main" id="{2EAC183B-6213-45DE-BA5B-820869EA56D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91" name="Line 314">
            <a:extLst>
              <a:ext uri="{FF2B5EF4-FFF2-40B4-BE49-F238E27FC236}">
                <a16:creationId xmlns:a16="http://schemas.microsoft.com/office/drawing/2014/main" id="{1D79F27E-E6A6-426C-A3AA-276DF395ED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" name="Line 315">
            <a:extLst>
              <a:ext uri="{FF2B5EF4-FFF2-40B4-BE49-F238E27FC236}">
                <a16:creationId xmlns:a16="http://schemas.microsoft.com/office/drawing/2014/main" id="{5684DBF4-388F-4C6F-8063-BC66F2E79B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" name="Line 316">
            <a:extLst>
              <a:ext uri="{FF2B5EF4-FFF2-40B4-BE49-F238E27FC236}">
                <a16:creationId xmlns:a16="http://schemas.microsoft.com/office/drawing/2014/main" id="{5EC29121-2CE6-4E48-9F4C-528B2B8144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94" name="Group 317">
          <a:extLst>
            <a:ext uri="{FF2B5EF4-FFF2-40B4-BE49-F238E27FC236}">
              <a16:creationId xmlns:a16="http://schemas.microsoft.com/office/drawing/2014/main" id="{926D4BE7-0314-49B7-8C72-2F5DC7848BC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95" name="Line 318">
            <a:extLst>
              <a:ext uri="{FF2B5EF4-FFF2-40B4-BE49-F238E27FC236}">
                <a16:creationId xmlns:a16="http://schemas.microsoft.com/office/drawing/2014/main" id="{78B97474-B7BE-4739-ADF3-8A2FEB2E72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6" name="Line 319">
            <a:extLst>
              <a:ext uri="{FF2B5EF4-FFF2-40B4-BE49-F238E27FC236}">
                <a16:creationId xmlns:a16="http://schemas.microsoft.com/office/drawing/2014/main" id="{41BB66C4-A06B-45F6-8C31-FD5FC64981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7" name="Line 320">
            <a:extLst>
              <a:ext uri="{FF2B5EF4-FFF2-40B4-BE49-F238E27FC236}">
                <a16:creationId xmlns:a16="http://schemas.microsoft.com/office/drawing/2014/main" id="{DC78789B-5F22-401A-AAC3-B35EE43325F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898" name="Group 321">
          <a:extLst>
            <a:ext uri="{FF2B5EF4-FFF2-40B4-BE49-F238E27FC236}">
              <a16:creationId xmlns:a16="http://schemas.microsoft.com/office/drawing/2014/main" id="{597F98F9-30FE-49C1-A31D-BBBFE485969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899" name="Line 322">
            <a:extLst>
              <a:ext uri="{FF2B5EF4-FFF2-40B4-BE49-F238E27FC236}">
                <a16:creationId xmlns:a16="http://schemas.microsoft.com/office/drawing/2014/main" id="{787C757B-639A-4BB3-B708-D482D9EA839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0" name="Line 323">
            <a:extLst>
              <a:ext uri="{FF2B5EF4-FFF2-40B4-BE49-F238E27FC236}">
                <a16:creationId xmlns:a16="http://schemas.microsoft.com/office/drawing/2014/main" id="{716F6337-3789-45F9-9EF5-36F12F92F12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1" name="Line 324">
            <a:extLst>
              <a:ext uri="{FF2B5EF4-FFF2-40B4-BE49-F238E27FC236}">
                <a16:creationId xmlns:a16="http://schemas.microsoft.com/office/drawing/2014/main" id="{98A464AA-428E-450C-AD49-48E3B6C94C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02" name="Group 325">
          <a:extLst>
            <a:ext uri="{FF2B5EF4-FFF2-40B4-BE49-F238E27FC236}">
              <a16:creationId xmlns:a16="http://schemas.microsoft.com/office/drawing/2014/main" id="{46D0F60A-BAFC-4892-8300-F65DFE8384F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03" name="Line 326">
            <a:extLst>
              <a:ext uri="{FF2B5EF4-FFF2-40B4-BE49-F238E27FC236}">
                <a16:creationId xmlns:a16="http://schemas.microsoft.com/office/drawing/2014/main" id="{3CACBC9C-AFDE-4407-AF09-B2B4EAB0207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4" name="Line 327">
            <a:extLst>
              <a:ext uri="{FF2B5EF4-FFF2-40B4-BE49-F238E27FC236}">
                <a16:creationId xmlns:a16="http://schemas.microsoft.com/office/drawing/2014/main" id="{879BFADF-2CA6-4B44-AB1F-3CFE04F7FE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5" name="Line 328">
            <a:extLst>
              <a:ext uri="{FF2B5EF4-FFF2-40B4-BE49-F238E27FC236}">
                <a16:creationId xmlns:a16="http://schemas.microsoft.com/office/drawing/2014/main" id="{32FFB583-A8DD-46ED-8CE9-EB2BABBE70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06" name="Group 329">
          <a:extLst>
            <a:ext uri="{FF2B5EF4-FFF2-40B4-BE49-F238E27FC236}">
              <a16:creationId xmlns:a16="http://schemas.microsoft.com/office/drawing/2014/main" id="{7BC09390-6633-4E6A-95BE-942D7C3E0F0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07" name="Line 330">
            <a:extLst>
              <a:ext uri="{FF2B5EF4-FFF2-40B4-BE49-F238E27FC236}">
                <a16:creationId xmlns:a16="http://schemas.microsoft.com/office/drawing/2014/main" id="{4C56698A-1E39-443C-B891-68E50A140C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8" name="Line 331">
            <a:extLst>
              <a:ext uri="{FF2B5EF4-FFF2-40B4-BE49-F238E27FC236}">
                <a16:creationId xmlns:a16="http://schemas.microsoft.com/office/drawing/2014/main" id="{BE24988E-679B-4257-8AC1-EB174997A9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9" name="Line 332">
            <a:extLst>
              <a:ext uri="{FF2B5EF4-FFF2-40B4-BE49-F238E27FC236}">
                <a16:creationId xmlns:a16="http://schemas.microsoft.com/office/drawing/2014/main" id="{8C8D5BA7-FF27-4D8B-8FE3-0A81759597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10" name="Group 333">
          <a:extLst>
            <a:ext uri="{FF2B5EF4-FFF2-40B4-BE49-F238E27FC236}">
              <a16:creationId xmlns:a16="http://schemas.microsoft.com/office/drawing/2014/main" id="{0DDDCED4-780D-476F-B3CC-5D44F110CA8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11" name="Line 334">
            <a:extLst>
              <a:ext uri="{FF2B5EF4-FFF2-40B4-BE49-F238E27FC236}">
                <a16:creationId xmlns:a16="http://schemas.microsoft.com/office/drawing/2014/main" id="{F55FCDFB-825A-4F67-90A9-388BEA6E75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2" name="Line 335">
            <a:extLst>
              <a:ext uri="{FF2B5EF4-FFF2-40B4-BE49-F238E27FC236}">
                <a16:creationId xmlns:a16="http://schemas.microsoft.com/office/drawing/2014/main" id="{B2187324-448F-43C4-BE53-91B9CD37DFE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3" name="Line 336">
            <a:extLst>
              <a:ext uri="{FF2B5EF4-FFF2-40B4-BE49-F238E27FC236}">
                <a16:creationId xmlns:a16="http://schemas.microsoft.com/office/drawing/2014/main" id="{CAE155B0-36BC-4EEA-8654-64BDF21DAE2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14" name="Group 337">
          <a:extLst>
            <a:ext uri="{FF2B5EF4-FFF2-40B4-BE49-F238E27FC236}">
              <a16:creationId xmlns:a16="http://schemas.microsoft.com/office/drawing/2014/main" id="{3025B279-9435-4062-84AE-490B5A039D8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15" name="Line 338">
            <a:extLst>
              <a:ext uri="{FF2B5EF4-FFF2-40B4-BE49-F238E27FC236}">
                <a16:creationId xmlns:a16="http://schemas.microsoft.com/office/drawing/2014/main" id="{7C74E8CB-2BD6-4088-B089-1539E242EC3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6" name="Line 339">
            <a:extLst>
              <a:ext uri="{FF2B5EF4-FFF2-40B4-BE49-F238E27FC236}">
                <a16:creationId xmlns:a16="http://schemas.microsoft.com/office/drawing/2014/main" id="{DDAC943A-E9E4-4D0F-B945-5A56217015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7" name="Line 340">
            <a:extLst>
              <a:ext uri="{FF2B5EF4-FFF2-40B4-BE49-F238E27FC236}">
                <a16:creationId xmlns:a16="http://schemas.microsoft.com/office/drawing/2014/main" id="{5DA7DC16-1D81-461B-96B9-B57365C5E5A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18" name="Group 341">
          <a:extLst>
            <a:ext uri="{FF2B5EF4-FFF2-40B4-BE49-F238E27FC236}">
              <a16:creationId xmlns:a16="http://schemas.microsoft.com/office/drawing/2014/main" id="{878A2D82-B4B9-40A1-823E-4B08F540814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19" name="Line 342">
            <a:extLst>
              <a:ext uri="{FF2B5EF4-FFF2-40B4-BE49-F238E27FC236}">
                <a16:creationId xmlns:a16="http://schemas.microsoft.com/office/drawing/2014/main" id="{9075608F-4646-4B72-AFD3-D5F17BADD05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0" name="Line 343">
            <a:extLst>
              <a:ext uri="{FF2B5EF4-FFF2-40B4-BE49-F238E27FC236}">
                <a16:creationId xmlns:a16="http://schemas.microsoft.com/office/drawing/2014/main" id="{1CEB992C-D2C1-4644-97BE-7EAED8BBA0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1" name="Line 344">
            <a:extLst>
              <a:ext uri="{FF2B5EF4-FFF2-40B4-BE49-F238E27FC236}">
                <a16:creationId xmlns:a16="http://schemas.microsoft.com/office/drawing/2014/main" id="{7F5E492F-C934-41A8-9DC0-E6268B1C8F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22" name="Group 345">
          <a:extLst>
            <a:ext uri="{FF2B5EF4-FFF2-40B4-BE49-F238E27FC236}">
              <a16:creationId xmlns:a16="http://schemas.microsoft.com/office/drawing/2014/main" id="{FF7DD5E3-6344-4BBE-8F80-1D361FC75E0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23" name="Line 346">
            <a:extLst>
              <a:ext uri="{FF2B5EF4-FFF2-40B4-BE49-F238E27FC236}">
                <a16:creationId xmlns:a16="http://schemas.microsoft.com/office/drawing/2014/main" id="{4A56FDAF-B126-446F-B675-022AF3352A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" name="Line 347">
            <a:extLst>
              <a:ext uri="{FF2B5EF4-FFF2-40B4-BE49-F238E27FC236}">
                <a16:creationId xmlns:a16="http://schemas.microsoft.com/office/drawing/2014/main" id="{FABDD882-FFC2-40B0-87CE-CFC56D44FD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" name="Line 348">
            <a:extLst>
              <a:ext uri="{FF2B5EF4-FFF2-40B4-BE49-F238E27FC236}">
                <a16:creationId xmlns:a16="http://schemas.microsoft.com/office/drawing/2014/main" id="{032EAB07-6FE0-4C66-83B5-F6ED06E684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26" name="Group 349">
          <a:extLst>
            <a:ext uri="{FF2B5EF4-FFF2-40B4-BE49-F238E27FC236}">
              <a16:creationId xmlns:a16="http://schemas.microsoft.com/office/drawing/2014/main" id="{6ABC9D29-7894-4E9D-8EB6-39337F58389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27" name="Line 350">
            <a:extLst>
              <a:ext uri="{FF2B5EF4-FFF2-40B4-BE49-F238E27FC236}">
                <a16:creationId xmlns:a16="http://schemas.microsoft.com/office/drawing/2014/main" id="{ADA8B869-7B77-48AB-997A-DCFCD477AB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8" name="Line 351">
            <a:extLst>
              <a:ext uri="{FF2B5EF4-FFF2-40B4-BE49-F238E27FC236}">
                <a16:creationId xmlns:a16="http://schemas.microsoft.com/office/drawing/2014/main" id="{9C918C3A-B547-4653-BFA8-65757D791F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9" name="Line 352">
            <a:extLst>
              <a:ext uri="{FF2B5EF4-FFF2-40B4-BE49-F238E27FC236}">
                <a16:creationId xmlns:a16="http://schemas.microsoft.com/office/drawing/2014/main" id="{5B7756EC-FA1F-4BA5-9E39-6BE6DFF9028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30" name="Group 353">
          <a:extLst>
            <a:ext uri="{FF2B5EF4-FFF2-40B4-BE49-F238E27FC236}">
              <a16:creationId xmlns:a16="http://schemas.microsoft.com/office/drawing/2014/main" id="{5F47CC4C-8871-4909-89AA-FDC4CE8F6A6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31" name="Line 354">
            <a:extLst>
              <a:ext uri="{FF2B5EF4-FFF2-40B4-BE49-F238E27FC236}">
                <a16:creationId xmlns:a16="http://schemas.microsoft.com/office/drawing/2014/main" id="{F440F93A-F347-4C67-90FB-7935E5869BC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2" name="Line 355">
            <a:extLst>
              <a:ext uri="{FF2B5EF4-FFF2-40B4-BE49-F238E27FC236}">
                <a16:creationId xmlns:a16="http://schemas.microsoft.com/office/drawing/2014/main" id="{7E0091E8-45E8-44AB-9824-F603FE630C6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3" name="Line 356">
            <a:extLst>
              <a:ext uri="{FF2B5EF4-FFF2-40B4-BE49-F238E27FC236}">
                <a16:creationId xmlns:a16="http://schemas.microsoft.com/office/drawing/2014/main" id="{69AA3782-F2C5-40C8-B88C-B7CA0A103A8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34" name="Group 357">
          <a:extLst>
            <a:ext uri="{FF2B5EF4-FFF2-40B4-BE49-F238E27FC236}">
              <a16:creationId xmlns:a16="http://schemas.microsoft.com/office/drawing/2014/main" id="{5027928B-F3BE-4B8C-B5EF-D5B22B73F55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35" name="Line 358">
            <a:extLst>
              <a:ext uri="{FF2B5EF4-FFF2-40B4-BE49-F238E27FC236}">
                <a16:creationId xmlns:a16="http://schemas.microsoft.com/office/drawing/2014/main" id="{49950965-D350-450A-A21A-4C66D9E01E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6" name="Line 359">
            <a:extLst>
              <a:ext uri="{FF2B5EF4-FFF2-40B4-BE49-F238E27FC236}">
                <a16:creationId xmlns:a16="http://schemas.microsoft.com/office/drawing/2014/main" id="{1E8F9A3D-8C4B-443C-BFB4-9E2885E62E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7" name="Line 360">
            <a:extLst>
              <a:ext uri="{FF2B5EF4-FFF2-40B4-BE49-F238E27FC236}">
                <a16:creationId xmlns:a16="http://schemas.microsoft.com/office/drawing/2014/main" id="{30F3D6C7-7FB2-4DEC-9982-C5DC7A09B76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38" name="Group 361">
          <a:extLst>
            <a:ext uri="{FF2B5EF4-FFF2-40B4-BE49-F238E27FC236}">
              <a16:creationId xmlns:a16="http://schemas.microsoft.com/office/drawing/2014/main" id="{715608FD-4ACA-4BBD-B6BB-548B174D903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39" name="Line 362">
            <a:extLst>
              <a:ext uri="{FF2B5EF4-FFF2-40B4-BE49-F238E27FC236}">
                <a16:creationId xmlns:a16="http://schemas.microsoft.com/office/drawing/2014/main" id="{A951A123-D234-4E72-8A12-0CEDCFEBF85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0" name="Line 363">
            <a:extLst>
              <a:ext uri="{FF2B5EF4-FFF2-40B4-BE49-F238E27FC236}">
                <a16:creationId xmlns:a16="http://schemas.microsoft.com/office/drawing/2014/main" id="{CC955059-E261-4E1E-A8F2-4949FA40B0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1" name="Line 364">
            <a:extLst>
              <a:ext uri="{FF2B5EF4-FFF2-40B4-BE49-F238E27FC236}">
                <a16:creationId xmlns:a16="http://schemas.microsoft.com/office/drawing/2014/main" id="{122A48DA-3B16-41FF-96BD-A07856FC21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42" name="Group 365">
          <a:extLst>
            <a:ext uri="{FF2B5EF4-FFF2-40B4-BE49-F238E27FC236}">
              <a16:creationId xmlns:a16="http://schemas.microsoft.com/office/drawing/2014/main" id="{4E768735-AB74-4EE8-A228-F2A5BD84EF0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43" name="Line 366">
            <a:extLst>
              <a:ext uri="{FF2B5EF4-FFF2-40B4-BE49-F238E27FC236}">
                <a16:creationId xmlns:a16="http://schemas.microsoft.com/office/drawing/2014/main" id="{76CD52C3-D58D-4CE1-82C6-2791CD0E08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4" name="Line 367">
            <a:extLst>
              <a:ext uri="{FF2B5EF4-FFF2-40B4-BE49-F238E27FC236}">
                <a16:creationId xmlns:a16="http://schemas.microsoft.com/office/drawing/2014/main" id="{579F364F-199A-4A4B-8656-4AB214F6596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5" name="Line 368">
            <a:extLst>
              <a:ext uri="{FF2B5EF4-FFF2-40B4-BE49-F238E27FC236}">
                <a16:creationId xmlns:a16="http://schemas.microsoft.com/office/drawing/2014/main" id="{BF3BC0F7-F3F4-424A-BEC2-3595D980B3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46" name="Group 369">
          <a:extLst>
            <a:ext uri="{FF2B5EF4-FFF2-40B4-BE49-F238E27FC236}">
              <a16:creationId xmlns:a16="http://schemas.microsoft.com/office/drawing/2014/main" id="{CD8F33B4-C4A3-4C38-921D-6B4C79B6920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47" name="Line 370">
            <a:extLst>
              <a:ext uri="{FF2B5EF4-FFF2-40B4-BE49-F238E27FC236}">
                <a16:creationId xmlns:a16="http://schemas.microsoft.com/office/drawing/2014/main" id="{920DB943-5248-49C5-B353-4A1BF575C1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8" name="Line 371">
            <a:extLst>
              <a:ext uri="{FF2B5EF4-FFF2-40B4-BE49-F238E27FC236}">
                <a16:creationId xmlns:a16="http://schemas.microsoft.com/office/drawing/2014/main" id="{D033BB26-72D6-4D68-BFAE-13C386CE9B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9" name="Line 372">
            <a:extLst>
              <a:ext uri="{FF2B5EF4-FFF2-40B4-BE49-F238E27FC236}">
                <a16:creationId xmlns:a16="http://schemas.microsoft.com/office/drawing/2014/main" id="{7ECF8A54-37EA-4371-968B-8DF21F64B9E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50" name="Group 373">
          <a:extLst>
            <a:ext uri="{FF2B5EF4-FFF2-40B4-BE49-F238E27FC236}">
              <a16:creationId xmlns:a16="http://schemas.microsoft.com/office/drawing/2014/main" id="{5BD03A35-C72C-4F36-B92F-8244845FF36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51" name="Line 374">
            <a:extLst>
              <a:ext uri="{FF2B5EF4-FFF2-40B4-BE49-F238E27FC236}">
                <a16:creationId xmlns:a16="http://schemas.microsoft.com/office/drawing/2014/main" id="{22DB0A68-8724-46D3-8A03-DC61C59B05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2" name="Line 375">
            <a:extLst>
              <a:ext uri="{FF2B5EF4-FFF2-40B4-BE49-F238E27FC236}">
                <a16:creationId xmlns:a16="http://schemas.microsoft.com/office/drawing/2014/main" id="{6F53C383-9C0D-4362-97BC-0645229DB5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3" name="Line 376">
            <a:extLst>
              <a:ext uri="{FF2B5EF4-FFF2-40B4-BE49-F238E27FC236}">
                <a16:creationId xmlns:a16="http://schemas.microsoft.com/office/drawing/2014/main" id="{2E3FB6EB-5C2B-4FFA-9B5A-CF064FE81A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54" name="Group 377">
          <a:extLst>
            <a:ext uri="{FF2B5EF4-FFF2-40B4-BE49-F238E27FC236}">
              <a16:creationId xmlns:a16="http://schemas.microsoft.com/office/drawing/2014/main" id="{A717DC96-A937-4261-998C-AF62195D965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55" name="Line 378">
            <a:extLst>
              <a:ext uri="{FF2B5EF4-FFF2-40B4-BE49-F238E27FC236}">
                <a16:creationId xmlns:a16="http://schemas.microsoft.com/office/drawing/2014/main" id="{D02A7035-C6C9-4857-8470-199EE3A78D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6" name="Line 379">
            <a:extLst>
              <a:ext uri="{FF2B5EF4-FFF2-40B4-BE49-F238E27FC236}">
                <a16:creationId xmlns:a16="http://schemas.microsoft.com/office/drawing/2014/main" id="{4FC67D44-D85A-4A45-9A6A-0A390059806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7" name="Line 380">
            <a:extLst>
              <a:ext uri="{FF2B5EF4-FFF2-40B4-BE49-F238E27FC236}">
                <a16:creationId xmlns:a16="http://schemas.microsoft.com/office/drawing/2014/main" id="{78920679-0DEE-4E9E-AAE7-7B25906B22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58" name="Group 381">
          <a:extLst>
            <a:ext uri="{FF2B5EF4-FFF2-40B4-BE49-F238E27FC236}">
              <a16:creationId xmlns:a16="http://schemas.microsoft.com/office/drawing/2014/main" id="{CCDA440E-602A-4EE9-AB6D-A698300F4BA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59" name="Line 382">
            <a:extLst>
              <a:ext uri="{FF2B5EF4-FFF2-40B4-BE49-F238E27FC236}">
                <a16:creationId xmlns:a16="http://schemas.microsoft.com/office/drawing/2014/main" id="{5FFF9CDB-E883-4F32-BB49-2CD840B3887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0" name="Line 383">
            <a:extLst>
              <a:ext uri="{FF2B5EF4-FFF2-40B4-BE49-F238E27FC236}">
                <a16:creationId xmlns:a16="http://schemas.microsoft.com/office/drawing/2014/main" id="{74A3011C-FDA6-4A96-B13A-C99DAA2E95C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1" name="Line 384">
            <a:extLst>
              <a:ext uri="{FF2B5EF4-FFF2-40B4-BE49-F238E27FC236}">
                <a16:creationId xmlns:a16="http://schemas.microsoft.com/office/drawing/2014/main" id="{E44A7BBC-FD4C-4CBC-91EC-87708CEDB2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62" name="Group 385">
          <a:extLst>
            <a:ext uri="{FF2B5EF4-FFF2-40B4-BE49-F238E27FC236}">
              <a16:creationId xmlns:a16="http://schemas.microsoft.com/office/drawing/2014/main" id="{7AB6E4EB-F328-44A9-9446-8AA7E213780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63" name="Line 386">
            <a:extLst>
              <a:ext uri="{FF2B5EF4-FFF2-40B4-BE49-F238E27FC236}">
                <a16:creationId xmlns:a16="http://schemas.microsoft.com/office/drawing/2014/main" id="{83160DFB-2900-44FA-91C3-3100914806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4" name="Line 387">
            <a:extLst>
              <a:ext uri="{FF2B5EF4-FFF2-40B4-BE49-F238E27FC236}">
                <a16:creationId xmlns:a16="http://schemas.microsoft.com/office/drawing/2014/main" id="{EC997DB7-6BC2-492D-9A03-26FA442DD2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" name="Line 388">
            <a:extLst>
              <a:ext uri="{FF2B5EF4-FFF2-40B4-BE49-F238E27FC236}">
                <a16:creationId xmlns:a16="http://schemas.microsoft.com/office/drawing/2014/main" id="{B5E1731A-C2D2-43D2-A47A-6D048F3F67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66" name="Group 389">
          <a:extLst>
            <a:ext uri="{FF2B5EF4-FFF2-40B4-BE49-F238E27FC236}">
              <a16:creationId xmlns:a16="http://schemas.microsoft.com/office/drawing/2014/main" id="{475B373C-CD36-4B5A-9556-38A922D5573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67" name="Line 390">
            <a:extLst>
              <a:ext uri="{FF2B5EF4-FFF2-40B4-BE49-F238E27FC236}">
                <a16:creationId xmlns:a16="http://schemas.microsoft.com/office/drawing/2014/main" id="{C6ED2FDE-4A09-46CD-A211-6CE1C54F15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8" name="Line 391">
            <a:extLst>
              <a:ext uri="{FF2B5EF4-FFF2-40B4-BE49-F238E27FC236}">
                <a16:creationId xmlns:a16="http://schemas.microsoft.com/office/drawing/2014/main" id="{AF282CA8-0A8C-4F87-97CF-F340E8B91F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9" name="Line 392">
            <a:extLst>
              <a:ext uri="{FF2B5EF4-FFF2-40B4-BE49-F238E27FC236}">
                <a16:creationId xmlns:a16="http://schemas.microsoft.com/office/drawing/2014/main" id="{1093D6A7-2B93-449E-BEF9-1E7B61EF3F7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70" name="Group 393">
          <a:extLst>
            <a:ext uri="{FF2B5EF4-FFF2-40B4-BE49-F238E27FC236}">
              <a16:creationId xmlns:a16="http://schemas.microsoft.com/office/drawing/2014/main" id="{DBEA9F7F-CBA4-4339-89D4-B8850526085C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71" name="Line 394">
            <a:extLst>
              <a:ext uri="{FF2B5EF4-FFF2-40B4-BE49-F238E27FC236}">
                <a16:creationId xmlns:a16="http://schemas.microsoft.com/office/drawing/2014/main" id="{3820EF6B-69A3-45E8-BE83-D651521F69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" name="Line 395">
            <a:extLst>
              <a:ext uri="{FF2B5EF4-FFF2-40B4-BE49-F238E27FC236}">
                <a16:creationId xmlns:a16="http://schemas.microsoft.com/office/drawing/2014/main" id="{97CFFB52-F096-45AD-B754-9FF8E426656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" name="Line 396">
            <a:extLst>
              <a:ext uri="{FF2B5EF4-FFF2-40B4-BE49-F238E27FC236}">
                <a16:creationId xmlns:a16="http://schemas.microsoft.com/office/drawing/2014/main" id="{F6363973-C21A-450D-840F-52759891DB2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74" name="Group 397">
          <a:extLst>
            <a:ext uri="{FF2B5EF4-FFF2-40B4-BE49-F238E27FC236}">
              <a16:creationId xmlns:a16="http://schemas.microsoft.com/office/drawing/2014/main" id="{3C385D62-766C-4CA0-BD4C-850A9868C93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75" name="Line 398">
            <a:extLst>
              <a:ext uri="{FF2B5EF4-FFF2-40B4-BE49-F238E27FC236}">
                <a16:creationId xmlns:a16="http://schemas.microsoft.com/office/drawing/2014/main" id="{16A57ACF-8818-4A18-8E8F-E840D260078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6" name="Line 399">
            <a:extLst>
              <a:ext uri="{FF2B5EF4-FFF2-40B4-BE49-F238E27FC236}">
                <a16:creationId xmlns:a16="http://schemas.microsoft.com/office/drawing/2014/main" id="{05BA1F5F-49F7-4233-983A-874C4561356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7" name="Line 400">
            <a:extLst>
              <a:ext uri="{FF2B5EF4-FFF2-40B4-BE49-F238E27FC236}">
                <a16:creationId xmlns:a16="http://schemas.microsoft.com/office/drawing/2014/main" id="{969D4325-89BD-43F4-A821-36C0DA6976C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78" name="Group 401">
          <a:extLst>
            <a:ext uri="{FF2B5EF4-FFF2-40B4-BE49-F238E27FC236}">
              <a16:creationId xmlns:a16="http://schemas.microsoft.com/office/drawing/2014/main" id="{1E8B6B59-50DB-4064-B07E-A53E8DB73E8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79" name="Line 402">
            <a:extLst>
              <a:ext uri="{FF2B5EF4-FFF2-40B4-BE49-F238E27FC236}">
                <a16:creationId xmlns:a16="http://schemas.microsoft.com/office/drawing/2014/main" id="{B3235B1C-8E39-41D0-B299-470AFD63C9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0" name="Line 403">
            <a:extLst>
              <a:ext uri="{FF2B5EF4-FFF2-40B4-BE49-F238E27FC236}">
                <a16:creationId xmlns:a16="http://schemas.microsoft.com/office/drawing/2014/main" id="{F4745560-1494-40C7-9D64-11646B0D11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1" name="Line 404">
            <a:extLst>
              <a:ext uri="{FF2B5EF4-FFF2-40B4-BE49-F238E27FC236}">
                <a16:creationId xmlns:a16="http://schemas.microsoft.com/office/drawing/2014/main" id="{91ADDE99-9A9A-4F48-84A9-8384BB083C8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82" name="Group 405">
          <a:extLst>
            <a:ext uri="{FF2B5EF4-FFF2-40B4-BE49-F238E27FC236}">
              <a16:creationId xmlns:a16="http://schemas.microsoft.com/office/drawing/2014/main" id="{4C6F472A-1B2D-4FF0-A7D1-1368A610960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83" name="Line 406">
            <a:extLst>
              <a:ext uri="{FF2B5EF4-FFF2-40B4-BE49-F238E27FC236}">
                <a16:creationId xmlns:a16="http://schemas.microsoft.com/office/drawing/2014/main" id="{3AB6AA0E-4A6A-4561-86AC-1275448AC60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4" name="Line 407">
            <a:extLst>
              <a:ext uri="{FF2B5EF4-FFF2-40B4-BE49-F238E27FC236}">
                <a16:creationId xmlns:a16="http://schemas.microsoft.com/office/drawing/2014/main" id="{142BAF36-2C37-4809-A01E-C90628BD54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5" name="Line 408">
            <a:extLst>
              <a:ext uri="{FF2B5EF4-FFF2-40B4-BE49-F238E27FC236}">
                <a16:creationId xmlns:a16="http://schemas.microsoft.com/office/drawing/2014/main" id="{956E1C15-73EF-474F-881E-61ECAC6126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86" name="Group 409">
          <a:extLst>
            <a:ext uri="{FF2B5EF4-FFF2-40B4-BE49-F238E27FC236}">
              <a16:creationId xmlns:a16="http://schemas.microsoft.com/office/drawing/2014/main" id="{C1B744C4-FB6E-4090-BE87-72DADB12329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87" name="Line 410">
            <a:extLst>
              <a:ext uri="{FF2B5EF4-FFF2-40B4-BE49-F238E27FC236}">
                <a16:creationId xmlns:a16="http://schemas.microsoft.com/office/drawing/2014/main" id="{7AF842F5-796F-4696-9DDD-768BD755C7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8" name="Line 411">
            <a:extLst>
              <a:ext uri="{FF2B5EF4-FFF2-40B4-BE49-F238E27FC236}">
                <a16:creationId xmlns:a16="http://schemas.microsoft.com/office/drawing/2014/main" id="{F33DD292-32CA-4881-8031-54C5F06F1C1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9" name="Line 412">
            <a:extLst>
              <a:ext uri="{FF2B5EF4-FFF2-40B4-BE49-F238E27FC236}">
                <a16:creationId xmlns:a16="http://schemas.microsoft.com/office/drawing/2014/main" id="{6CEBFA68-D0FE-4953-BA55-240F9D7448A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90" name="Group 413">
          <a:extLst>
            <a:ext uri="{FF2B5EF4-FFF2-40B4-BE49-F238E27FC236}">
              <a16:creationId xmlns:a16="http://schemas.microsoft.com/office/drawing/2014/main" id="{9B921931-1BFA-4B0C-8003-2836B992ED5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91" name="Line 414">
            <a:extLst>
              <a:ext uri="{FF2B5EF4-FFF2-40B4-BE49-F238E27FC236}">
                <a16:creationId xmlns:a16="http://schemas.microsoft.com/office/drawing/2014/main" id="{CA48199E-545B-47C8-9D02-231F685A91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2" name="Line 415">
            <a:extLst>
              <a:ext uri="{FF2B5EF4-FFF2-40B4-BE49-F238E27FC236}">
                <a16:creationId xmlns:a16="http://schemas.microsoft.com/office/drawing/2014/main" id="{D3B29CE5-B697-446E-8236-F36E365029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3" name="Line 416">
            <a:extLst>
              <a:ext uri="{FF2B5EF4-FFF2-40B4-BE49-F238E27FC236}">
                <a16:creationId xmlns:a16="http://schemas.microsoft.com/office/drawing/2014/main" id="{A6EE4AE4-2B76-43B1-9787-3588FDB683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94" name="Group 417">
          <a:extLst>
            <a:ext uri="{FF2B5EF4-FFF2-40B4-BE49-F238E27FC236}">
              <a16:creationId xmlns:a16="http://schemas.microsoft.com/office/drawing/2014/main" id="{5432108F-21B0-4F3F-9FEC-390E6750DB3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95" name="Line 418">
            <a:extLst>
              <a:ext uri="{FF2B5EF4-FFF2-40B4-BE49-F238E27FC236}">
                <a16:creationId xmlns:a16="http://schemas.microsoft.com/office/drawing/2014/main" id="{30E100EB-042D-43FF-ABD0-3BF68CC626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6" name="Line 419">
            <a:extLst>
              <a:ext uri="{FF2B5EF4-FFF2-40B4-BE49-F238E27FC236}">
                <a16:creationId xmlns:a16="http://schemas.microsoft.com/office/drawing/2014/main" id="{7E0B0FFC-C9C9-47FB-83CD-7D3BBCBF0D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7" name="Line 420">
            <a:extLst>
              <a:ext uri="{FF2B5EF4-FFF2-40B4-BE49-F238E27FC236}">
                <a16:creationId xmlns:a16="http://schemas.microsoft.com/office/drawing/2014/main" id="{C0A7BFA8-CCC7-40A4-9257-30E2E428751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998" name="Group 421">
          <a:extLst>
            <a:ext uri="{FF2B5EF4-FFF2-40B4-BE49-F238E27FC236}">
              <a16:creationId xmlns:a16="http://schemas.microsoft.com/office/drawing/2014/main" id="{0E44420D-398D-4C6A-90FC-FC6836552FC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999" name="Line 422">
            <a:extLst>
              <a:ext uri="{FF2B5EF4-FFF2-40B4-BE49-F238E27FC236}">
                <a16:creationId xmlns:a16="http://schemas.microsoft.com/office/drawing/2014/main" id="{51153B75-88A0-421B-8242-18FE1E7425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0" name="Line 423">
            <a:extLst>
              <a:ext uri="{FF2B5EF4-FFF2-40B4-BE49-F238E27FC236}">
                <a16:creationId xmlns:a16="http://schemas.microsoft.com/office/drawing/2014/main" id="{AAB0E076-C9CE-4D77-B734-7F29E24C66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1" name="Line 424">
            <a:extLst>
              <a:ext uri="{FF2B5EF4-FFF2-40B4-BE49-F238E27FC236}">
                <a16:creationId xmlns:a16="http://schemas.microsoft.com/office/drawing/2014/main" id="{37B1D762-E76E-41E4-A1A4-C4EECBFF71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02" name="Group 425">
          <a:extLst>
            <a:ext uri="{FF2B5EF4-FFF2-40B4-BE49-F238E27FC236}">
              <a16:creationId xmlns:a16="http://schemas.microsoft.com/office/drawing/2014/main" id="{502F3F5E-40AE-4C7A-BCBC-BE447E895A7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03" name="Line 426">
            <a:extLst>
              <a:ext uri="{FF2B5EF4-FFF2-40B4-BE49-F238E27FC236}">
                <a16:creationId xmlns:a16="http://schemas.microsoft.com/office/drawing/2014/main" id="{161A5FCC-5454-417B-A08F-8BB527456C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4" name="Line 427">
            <a:extLst>
              <a:ext uri="{FF2B5EF4-FFF2-40B4-BE49-F238E27FC236}">
                <a16:creationId xmlns:a16="http://schemas.microsoft.com/office/drawing/2014/main" id="{DF8D8B52-D794-489A-9266-9686451429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5" name="Line 428">
            <a:extLst>
              <a:ext uri="{FF2B5EF4-FFF2-40B4-BE49-F238E27FC236}">
                <a16:creationId xmlns:a16="http://schemas.microsoft.com/office/drawing/2014/main" id="{39AFEE10-D054-416E-8D9F-2F13E7E5D4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06" name="Group 429">
          <a:extLst>
            <a:ext uri="{FF2B5EF4-FFF2-40B4-BE49-F238E27FC236}">
              <a16:creationId xmlns:a16="http://schemas.microsoft.com/office/drawing/2014/main" id="{5F1B06F9-2D50-4EEB-936A-76D494E8E1F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07" name="Line 430">
            <a:extLst>
              <a:ext uri="{FF2B5EF4-FFF2-40B4-BE49-F238E27FC236}">
                <a16:creationId xmlns:a16="http://schemas.microsoft.com/office/drawing/2014/main" id="{16DFFDDA-C23C-4884-9A34-99BB1C0A855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8" name="Line 431">
            <a:extLst>
              <a:ext uri="{FF2B5EF4-FFF2-40B4-BE49-F238E27FC236}">
                <a16:creationId xmlns:a16="http://schemas.microsoft.com/office/drawing/2014/main" id="{D8EBB74D-5E41-441D-963F-4CC01CC1BAD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9" name="Line 432">
            <a:extLst>
              <a:ext uri="{FF2B5EF4-FFF2-40B4-BE49-F238E27FC236}">
                <a16:creationId xmlns:a16="http://schemas.microsoft.com/office/drawing/2014/main" id="{DABED657-2FDD-4BB6-8484-47FD10A2CF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10" name="Group 433">
          <a:extLst>
            <a:ext uri="{FF2B5EF4-FFF2-40B4-BE49-F238E27FC236}">
              <a16:creationId xmlns:a16="http://schemas.microsoft.com/office/drawing/2014/main" id="{FC3AABE7-11DC-4D73-B32F-ECB7B3A24F1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11" name="Line 434">
            <a:extLst>
              <a:ext uri="{FF2B5EF4-FFF2-40B4-BE49-F238E27FC236}">
                <a16:creationId xmlns:a16="http://schemas.microsoft.com/office/drawing/2014/main" id="{3BDDE7DE-6DF2-435C-98C9-3D1C586B66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2" name="Line 435">
            <a:extLst>
              <a:ext uri="{FF2B5EF4-FFF2-40B4-BE49-F238E27FC236}">
                <a16:creationId xmlns:a16="http://schemas.microsoft.com/office/drawing/2014/main" id="{7437DE4E-F887-45DB-845B-205E7FEC1D0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3" name="Line 436">
            <a:extLst>
              <a:ext uri="{FF2B5EF4-FFF2-40B4-BE49-F238E27FC236}">
                <a16:creationId xmlns:a16="http://schemas.microsoft.com/office/drawing/2014/main" id="{4F2B93F3-DFB9-406D-BCC9-DCBA2C448E8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14" name="Group 437">
          <a:extLst>
            <a:ext uri="{FF2B5EF4-FFF2-40B4-BE49-F238E27FC236}">
              <a16:creationId xmlns:a16="http://schemas.microsoft.com/office/drawing/2014/main" id="{DE961A7B-E59D-4253-A0B9-363D1C22BDC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15" name="Line 438">
            <a:extLst>
              <a:ext uri="{FF2B5EF4-FFF2-40B4-BE49-F238E27FC236}">
                <a16:creationId xmlns:a16="http://schemas.microsoft.com/office/drawing/2014/main" id="{01F748B7-63C0-45A3-AE47-0C25E90D5E2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439">
            <a:extLst>
              <a:ext uri="{FF2B5EF4-FFF2-40B4-BE49-F238E27FC236}">
                <a16:creationId xmlns:a16="http://schemas.microsoft.com/office/drawing/2014/main" id="{1EF932B2-9249-4FF0-BA84-03F1305D44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7" name="Line 440">
            <a:extLst>
              <a:ext uri="{FF2B5EF4-FFF2-40B4-BE49-F238E27FC236}">
                <a16:creationId xmlns:a16="http://schemas.microsoft.com/office/drawing/2014/main" id="{20F7F5B9-8393-4D31-940D-47C22A2F45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18" name="Group 441">
          <a:extLst>
            <a:ext uri="{FF2B5EF4-FFF2-40B4-BE49-F238E27FC236}">
              <a16:creationId xmlns:a16="http://schemas.microsoft.com/office/drawing/2014/main" id="{1B7D2D7A-ACE9-4592-A766-5F99A8CB4E6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19" name="Line 442">
            <a:extLst>
              <a:ext uri="{FF2B5EF4-FFF2-40B4-BE49-F238E27FC236}">
                <a16:creationId xmlns:a16="http://schemas.microsoft.com/office/drawing/2014/main" id="{39DE0594-63B8-4CCB-A54E-F9F41F19AB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0" name="Line 443">
            <a:extLst>
              <a:ext uri="{FF2B5EF4-FFF2-40B4-BE49-F238E27FC236}">
                <a16:creationId xmlns:a16="http://schemas.microsoft.com/office/drawing/2014/main" id="{7654EA85-687F-42E2-95E2-8F2E9FD64DC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1" name="Line 444">
            <a:extLst>
              <a:ext uri="{FF2B5EF4-FFF2-40B4-BE49-F238E27FC236}">
                <a16:creationId xmlns:a16="http://schemas.microsoft.com/office/drawing/2014/main" id="{5BA2ACB6-852F-4273-86FC-B4CD420CF1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22" name="Group 445">
          <a:extLst>
            <a:ext uri="{FF2B5EF4-FFF2-40B4-BE49-F238E27FC236}">
              <a16:creationId xmlns:a16="http://schemas.microsoft.com/office/drawing/2014/main" id="{AAC6368E-69AC-43A2-A83B-6F13E6718E1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23" name="Line 446">
            <a:extLst>
              <a:ext uri="{FF2B5EF4-FFF2-40B4-BE49-F238E27FC236}">
                <a16:creationId xmlns:a16="http://schemas.microsoft.com/office/drawing/2014/main" id="{A7982A6C-7820-4711-B69C-94ED558FD8D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" name="Line 447">
            <a:extLst>
              <a:ext uri="{FF2B5EF4-FFF2-40B4-BE49-F238E27FC236}">
                <a16:creationId xmlns:a16="http://schemas.microsoft.com/office/drawing/2014/main" id="{B1E93E2A-3640-43E7-BD15-81D04B4F82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5" name="Line 448">
            <a:extLst>
              <a:ext uri="{FF2B5EF4-FFF2-40B4-BE49-F238E27FC236}">
                <a16:creationId xmlns:a16="http://schemas.microsoft.com/office/drawing/2014/main" id="{16D7BB5D-DB9F-48D6-873A-97A124E9E71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26" name="Group 449">
          <a:extLst>
            <a:ext uri="{FF2B5EF4-FFF2-40B4-BE49-F238E27FC236}">
              <a16:creationId xmlns:a16="http://schemas.microsoft.com/office/drawing/2014/main" id="{CA8E9EB6-A095-4799-AA25-6897B22CFE8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27" name="Line 450">
            <a:extLst>
              <a:ext uri="{FF2B5EF4-FFF2-40B4-BE49-F238E27FC236}">
                <a16:creationId xmlns:a16="http://schemas.microsoft.com/office/drawing/2014/main" id="{D0B097FB-23F6-4B29-90B3-6AAC133F27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Line 451">
            <a:extLst>
              <a:ext uri="{FF2B5EF4-FFF2-40B4-BE49-F238E27FC236}">
                <a16:creationId xmlns:a16="http://schemas.microsoft.com/office/drawing/2014/main" id="{1D7B9A7B-88F5-4EB6-B2EE-A2EB9F0B6D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" name="Line 452">
            <a:extLst>
              <a:ext uri="{FF2B5EF4-FFF2-40B4-BE49-F238E27FC236}">
                <a16:creationId xmlns:a16="http://schemas.microsoft.com/office/drawing/2014/main" id="{324FA0C1-5983-4381-A4D9-4F819A7FC0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30" name="Group 453">
          <a:extLst>
            <a:ext uri="{FF2B5EF4-FFF2-40B4-BE49-F238E27FC236}">
              <a16:creationId xmlns:a16="http://schemas.microsoft.com/office/drawing/2014/main" id="{C39251BB-F4B1-4216-A41E-9E273E5A4F38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31" name="Line 454">
            <a:extLst>
              <a:ext uri="{FF2B5EF4-FFF2-40B4-BE49-F238E27FC236}">
                <a16:creationId xmlns:a16="http://schemas.microsoft.com/office/drawing/2014/main" id="{D79F97A8-A2A4-48D6-A5F3-3B98DA602F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2" name="Line 455">
            <a:extLst>
              <a:ext uri="{FF2B5EF4-FFF2-40B4-BE49-F238E27FC236}">
                <a16:creationId xmlns:a16="http://schemas.microsoft.com/office/drawing/2014/main" id="{7C252E64-F5E3-461F-9639-6868713A5C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3" name="Line 456">
            <a:extLst>
              <a:ext uri="{FF2B5EF4-FFF2-40B4-BE49-F238E27FC236}">
                <a16:creationId xmlns:a16="http://schemas.microsoft.com/office/drawing/2014/main" id="{90DA2E1C-5E6C-4EC8-B2BE-67E7DDDB205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34" name="Group 457">
          <a:extLst>
            <a:ext uri="{FF2B5EF4-FFF2-40B4-BE49-F238E27FC236}">
              <a16:creationId xmlns:a16="http://schemas.microsoft.com/office/drawing/2014/main" id="{6D8F27BB-60D9-4610-859B-1404B1DC2F4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35" name="Line 458">
            <a:extLst>
              <a:ext uri="{FF2B5EF4-FFF2-40B4-BE49-F238E27FC236}">
                <a16:creationId xmlns:a16="http://schemas.microsoft.com/office/drawing/2014/main" id="{ABD42A26-D5B3-4F5A-B121-DF11583EAA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459">
            <a:extLst>
              <a:ext uri="{FF2B5EF4-FFF2-40B4-BE49-F238E27FC236}">
                <a16:creationId xmlns:a16="http://schemas.microsoft.com/office/drawing/2014/main" id="{6C811F55-2E04-48B3-A480-B202E9B75CB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460">
            <a:extLst>
              <a:ext uri="{FF2B5EF4-FFF2-40B4-BE49-F238E27FC236}">
                <a16:creationId xmlns:a16="http://schemas.microsoft.com/office/drawing/2014/main" id="{C1D8C4C2-F332-407E-BB75-0D2D5D8172F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38" name="Group 461">
          <a:extLst>
            <a:ext uri="{FF2B5EF4-FFF2-40B4-BE49-F238E27FC236}">
              <a16:creationId xmlns:a16="http://schemas.microsoft.com/office/drawing/2014/main" id="{550D5273-439A-4F51-84F0-194939C38AC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39" name="Line 462">
            <a:extLst>
              <a:ext uri="{FF2B5EF4-FFF2-40B4-BE49-F238E27FC236}">
                <a16:creationId xmlns:a16="http://schemas.microsoft.com/office/drawing/2014/main" id="{F87531D9-731A-4E1E-85B5-41C3FD1E69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0" name="Line 463">
            <a:extLst>
              <a:ext uri="{FF2B5EF4-FFF2-40B4-BE49-F238E27FC236}">
                <a16:creationId xmlns:a16="http://schemas.microsoft.com/office/drawing/2014/main" id="{AC0F21D8-EB73-4178-8027-C9F2E22D64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464">
            <a:extLst>
              <a:ext uri="{FF2B5EF4-FFF2-40B4-BE49-F238E27FC236}">
                <a16:creationId xmlns:a16="http://schemas.microsoft.com/office/drawing/2014/main" id="{F4919430-59DA-4189-B465-EC12C029B6E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42" name="Group 465">
          <a:extLst>
            <a:ext uri="{FF2B5EF4-FFF2-40B4-BE49-F238E27FC236}">
              <a16:creationId xmlns:a16="http://schemas.microsoft.com/office/drawing/2014/main" id="{BE2694C6-1159-4E02-ADE8-B1BE1374206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43" name="Line 466">
            <a:extLst>
              <a:ext uri="{FF2B5EF4-FFF2-40B4-BE49-F238E27FC236}">
                <a16:creationId xmlns:a16="http://schemas.microsoft.com/office/drawing/2014/main" id="{39F4FF7B-0F1A-4C1A-8252-66D960E53B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4" name="Line 467">
            <a:extLst>
              <a:ext uri="{FF2B5EF4-FFF2-40B4-BE49-F238E27FC236}">
                <a16:creationId xmlns:a16="http://schemas.microsoft.com/office/drawing/2014/main" id="{D47CB59A-FAA5-4F2F-B41A-8E985EF11C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468">
            <a:extLst>
              <a:ext uri="{FF2B5EF4-FFF2-40B4-BE49-F238E27FC236}">
                <a16:creationId xmlns:a16="http://schemas.microsoft.com/office/drawing/2014/main" id="{367F9DBC-06A9-4A57-9C0C-7F32B2062FD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46" name="Group 469">
          <a:extLst>
            <a:ext uri="{FF2B5EF4-FFF2-40B4-BE49-F238E27FC236}">
              <a16:creationId xmlns:a16="http://schemas.microsoft.com/office/drawing/2014/main" id="{E763E729-03B6-4FF9-9887-559D031457F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47" name="Line 470">
            <a:extLst>
              <a:ext uri="{FF2B5EF4-FFF2-40B4-BE49-F238E27FC236}">
                <a16:creationId xmlns:a16="http://schemas.microsoft.com/office/drawing/2014/main" id="{8E8379FC-329C-480A-946D-1718CCE3CF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8" name="Line 471">
            <a:extLst>
              <a:ext uri="{FF2B5EF4-FFF2-40B4-BE49-F238E27FC236}">
                <a16:creationId xmlns:a16="http://schemas.microsoft.com/office/drawing/2014/main" id="{3C6AF148-20AA-43E7-95F9-AF05757B0B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472">
            <a:extLst>
              <a:ext uri="{FF2B5EF4-FFF2-40B4-BE49-F238E27FC236}">
                <a16:creationId xmlns:a16="http://schemas.microsoft.com/office/drawing/2014/main" id="{62E0B9C8-3C6B-4381-A929-EBB67B7313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50" name="Group 473">
          <a:extLst>
            <a:ext uri="{FF2B5EF4-FFF2-40B4-BE49-F238E27FC236}">
              <a16:creationId xmlns:a16="http://schemas.microsoft.com/office/drawing/2014/main" id="{62C86736-7753-466B-88D8-ADDCAEA49E41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51" name="Line 474">
            <a:extLst>
              <a:ext uri="{FF2B5EF4-FFF2-40B4-BE49-F238E27FC236}">
                <a16:creationId xmlns:a16="http://schemas.microsoft.com/office/drawing/2014/main" id="{255604E1-5389-4F15-B973-9A9DE14AC8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2" name="Line 475">
            <a:extLst>
              <a:ext uri="{FF2B5EF4-FFF2-40B4-BE49-F238E27FC236}">
                <a16:creationId xmlns:a16="http://schemas.microsoft.com/office/drawing/2014/main" id="{5F84DFEF-B9A9-42CC-B64E-292183743A8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476">
            <a:extLst>
              <a:ext uri="{FF2B5EF4-FFF2-40B4-BE49-F238E27FC236}">
                <a16:creationId xmlns:a16="http://schemas.microsoft.com/office/drawing/2014/main" id="{1969787C-F720-4EAF-808B-2366959A2BF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54" name="Group 477">
          <a:extLst>
            <a:ext uri="{FF2B5EF4-FFF2-40B4-BE49-F238E27FC236}">
              <a16:creationId xmlns:a16="http://schemas.microsoft.com/office/drawing/2014/main" id="{B4B8B130-45D7-4018-814E-6D1349C27CE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55" name="Line 478">
            <a:extLst>
              <a:ext uri="{FF2B5EF4-FFF2-40B4-BE49-F238E27FC236}">
                <a16:creationId xmlns:a16="http://schemas.microsoft.com/office/drawing/2014/main" id="{62B83FB4-4A75-4045-A3A7-3D96F93E45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6" name="Line 479">
            <a:extLst>
              <a:ext uri="{FF2B5EF4-FFF2-40B4-BE49-F238E27FC236}">
                <a16:creationId xmlns:a16="http://schemas.microsoft.com/office/drawing/2014/main" id="{4F075500-B4F6-4C9E-A181-75279D85C0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480">
            <a:extLst>
              <a:ext uri="{FF2B5EF4-FFF2-40B4-BE49-F238E27FC236}">
                <a16:creationId xmlns:a16="http://schemas.microsoft.com/office/drawing/2014/main" id="{0B35B874-51C1-4359-A6E7-0146CECB63A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58" name="Group 481">
          <a:extLst>
            <a:ext uri="{FF2B5EF4-FFF2-40B4-BE49-F238E27FC236}">
              <a16:creationId xmlns:a16="http://schemas.microsoft.com/office/drawing/2014/main" id="{A71AC156-2DAF-4D63-966A-5878D958FF6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59" name="Line 482">
            <a:extLst>
              <a:ext uri="{FF2B5EF4-FFF2-40B4-BE49-F238E27FC236}">
                <a16:creationId xmlns:a16="http://schemas.microsoft.com/office/drawing/2014/main" id="{D6530AD7-C6E4-45EA-8C34-35EF7B1A7B3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0" name="Line 483">
            <a:extLst>
              <a:ext uri="{FF2B5EF4-FFF2-40B4-BE49-F238E27FC236}">
                <a16:creationId xmlns:a16="http://schemas.microsoft.com/office/drawing/2014/main" id="{C63A6D11-8388-47F6-9D20-362533E671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1" name="Line 484">
            <a:extLst>
              <a:ext uri="{FF2B5EF4-FFF2-40B4-BE49-F238E27FC236}">
                <a16:creationId xmlns:a16="http://schemas.microsoft.com/office/drawing/2014/main" id="{59D345DB-366D-4559-A671-EDDBC9AF39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62" name="Group 485">
          <a:extLst>
            <a:ext uri="{FF2B5EF4-FFF2-40B4-BE49-F238E27FC236}">
              <a16:creationId xmlns:a16="http://schemas.microsoft.com/office/drawing/2014/main" id="{11905CDF-188F-48D7-AEF8-C9AE03DC4D37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63" name="Line 486">
            <a:extLst>
              <a:ext uri="{FF2B5EF4-FFF2-40B4-BE49-F238E27FC236}">
                <a16:creationId xmlns:a16="http://schemas.microsoft.com/office/drawing/2014/main" id="{49C9FA36-0238-4520-9FC6-FAC3BECDF1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" name="Line 487">
            <a:extLst>
              <a:ext uri="{FF2B5EF4-FFF2-40B4-BE49-F238E27FC236}">
                <a16:creationId xmlns:a16="http://schemas.microsoft.com/office/drawing/2014/main" id="{1B5979E3-B472-493D-8D3A-C5E563F5AA7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88">
            <a:extLst>
              <a:ext uri="{FF2B5EF4-FFF2-40B4-BE49-F238E27FC236}">
                <a16:creationId xmlns:a16="http://schemas.microsoft.com/office/drawing/2014/main" id="{F4FEAC28-E00E-4C51-84C0-F1A4D4F959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66" name="Group 489">
          <a:extLst>
            <a:ext uri="{FF2B5EF4-FFF2-40B4-BE49-F238E27FC236}">
              <a16:creationId xmlns:a16="http://schemas.microsoft.com/office/drawing/2014/main" id="{12B2CAE7-2C27-4712-AD41-D957EF8E6222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67" name="Line 490">
            <a:extLst>
              <a:ext uri="{FF2B5EF4-FFF2-40B4-BE49-F238E27FC236}">
                <a16:creationId xmlns:a16="http://schemas.microsoft.com/office/drawing/2014/main" id="{BE17F479-F216-4181-9200-AE13468C4C4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8" name="Line 491">
            <a:extLst>
              <a:ext uri="{FF2B5EF4-FFF2-40B4-BE49-F238E27FC236}">
                <a16:creationId xmlns:a16="http://schemas.microsoft.com/office/drawing/2014/main" id="{4AC34ED9-6599-46F7-9798-2028346CDC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92">
            <a:extLst>
              <a:ext uri="{FF2B5EF4-FFF2-40B4-BE49-F238E27FC236}">
                <a16:creationId xmlns:a16="http://schemas.microsoft.com/office/drawing/2014/main" id="{B9729CBC-B085-4E82-9AD3-2D615C4769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70" name="Group 493">
          <a:extLst>
            <a:ext uri="{FF2B5EF4-FFF2-40B4-BE49-F238E27FC236}">
              <a16:creationId xmlns:a16="http://schemas.microsoft.com/office/drawing/2014/main" id="{9B9C1683-E85A-46C1-B037-0A902D72029A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71" name="Line 494">
            <a:extLst>
              <a:ext uri="{FF2B5EF4-FFF2-40B4-BE49-F238E27FC236}">
                <a16:creationId xmlns:a16="http://schemas.microsoft.com/office/drawing/2014/main" id="{5C42EF5A-F429-4FBE-9A4C-7E2982807D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Line 495">
            <a:extLst>
              <a:ext uri="{FF2B5EF4-FFF2-40B4-BE49-F238E27FC236}">
                <a16:creationId xmlns:a16="http://schemas.microsoft.com/office/drawing/2014/main" id="{D529FC8F-DBA4-4F6C-B89F-AB488887CE1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496">
            <a:extLst>
              <a:ext uri="{FF2B5EF4-FFF2-40B4-BE49-F238E27FC236}">
                <a16:creationId xmlns:a16="http://schemas.microsoft.com/office/drawing/2014/main" id="{44ACE39F-22F6-4967-A442-4B8FF5CBB0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74" name="Group 497">
          <a:extLst>
            <a:ext uri="{FF2B5EF4-FFF2-40B4-BE49-F238E27FC236}">
              <a16:creationId xmlns:a16="http://schemas.microsoft.com/office/drawing/2014/main" id="{50FF8D8B-88F2-4711-A48A-BEAA4135414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75" name="Line 498">
            <a:extLst>
              <a:ext uri="{FF2B5EF4-FFF2-40B4-BE49-F238E27FC236}">
                <a16:creationId xmlns:a16="http://schemas.microsoft.com/office/drawing/2014/main" id="{29AE3FBD-F768-4037-8B82-A9E0CFB90D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" name="Line 499">
            <a:extLst>
              <a:ext uri="{FF2B5EF4-FFF2-40B4-BE49-F238E27FC236}">
                <a16:creationId xmlns:a16="http://schemas.microsoft.com/office/drawing/2014/main" id="{D97A1366-0C2B-4928-A15C-EEA28CE9C4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" name="Line 500">
            <a:extLst>
              <a:ext uri="{FF2B5EF4-FFF2-40B4-BE49-F238E27FC236}">
                <a16:creationId xmlns:a16="http://schemas.microsoft.com/office/drawing/2014/main" id="{304B7425-0811-4856-8BF5-8296C9FE7C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78" name="Group 501">
          <a:extLst>
            <a:ext uri="{FF2B5EF4-FFF2-40B4-BE49-F238E27FC236}">
              <a16:creationId xmlns:a16="http://schemas.microsoft.com/office/drawing/2014/main" id="{6CFEDD7F-FD31-444B-B709-0FEDC142BDB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79" name="Line 502">
            <a:extLst>
              <a:ext uri="{FF2B5EF4-FFF2-40B4-BE49-F238E27FC236}">
                <a16:creationId xmlns:a16="http://schemas.microsoft.com/office/drawing/2014/main" id="{C40F8D6C-A3BA-4EB8-A0E4-539DF18FBA3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0" name="Line 503">
            <a:extLst>
              <a:ext uri="{FF2B5EF4-FFF2-40B4-BE49-F238E27FC236}">
                <a16:creationId xmlns:a16="http://schemas.microsoft.com/office/drawing/2014/main" id="{FF482CE3-D565-4442-A090-6B98C14774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1" name="Line 504">
            <a:extLst>
              <a:ext uri="{FF2B5EF4-FFF2-40B4-BE49-F238E27FC236}">
                <a16:creationId xmlns:a16="http://schemas.microsoft.com/office/drawing/2014/main" id="{90C059B0-8F39-4CE2-BFDD-561E346B76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82" name="Group 505">
          <a:extLst>
            <a:ext uri="{FF2B5EF4-FFF2-40B4-BE49-F238E27FC236}">
              <a16:creationId xmlns:a16="http://schemas.microsoft.com/office/drawing/2014/main" id="{9943D0B6-F68C-4C2C-9611-54945FF2B74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83" name="Line 506">
            <a:extLst>
              <a:ext uri="{FF2B5EF4-FFF2-40B4-BE49-F238E27FC236}">
                <a16:creationId xmlns:a16="http://schemas.microsoft.com/office/drawing/2014/main" id="{AF0ECA29-A6F8-408E-B028-02A1D0DFE7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507">
            <a:extLst>
              <a:ext uri="{FF2B5EF4-FFF2-40B4-BE49-F238E27FC236}">
                <a16:creationId xmlns:a16="http://schemas.microsoft.com/office/drawing/2014/main" id="{85F71F96-6D02-4232-A156-17F91A58B10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Line 508">
            <a:extLst>
              <a:ext uri="{FF2B5EF4-FFF2-40B4-BE49-F238E27FC236}">
                <a16:creationId xmlns:a16="http://schemas.microsoft.com/office/drawing/2014/main" id="{E7C05AA4-F38C-4F92-8620-65769CEC3D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86" name="Group 509">
          <a:extLst>
            <a:ext uri="{FF2B5EF4-FFF2-40B4-BE49-F238E27FC236}">
              <a16:creationId xmlns:a16="http://schemas.microsoft.com/office/drawing/2014/main" id="{FAA6845D-55D6-4CF7-B3C2-82765518473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87" name="Line 510">
            <a:extLst>
              <a:ext uri="{FF2B5EF4-FFF2-40B4-BE49-F238E27FC236}">
                <a16:creationId xmlns:a16="http://schemas.microsoft.com/office/drawing/2014/main" id="{36184F92-40BE-4084-BB4A-0403BB8ABF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8" name="Line 511">
            <a:extLst>
              <a:ext uri="{FF2B5EF4-FFF2-40B4-BE49-F238E27FC236}">
                <a16:creationId xmlns:a16="http://schemas.microsoft.com/office/drawing/2014/main" id="{63198B6A-D4F9-477F-BC11-ACEAA642F9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512">
            <a:extLst>
              <a:ext uri="{FF2B5EF4-FFF2-40B4-BE49-F238E27FC236}">
                <a16:creationId xmlns:a16="http://schemas.microsoft.com/office/drawing/2014/main" id="{EA925F29-376A-49C0-B3D5-76AA8A4929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90" name="Group 513">
          <a:extLst>
            <a:ext uri="{FF2B5EF4-FFF2-40B4-BE49-F238E27FC236}">
              <a16:creationId xmlns:a16="http://schemas.microsoft.com/office/drawing/2014/main" id="{BAAFEB0B-1366-432D-94C2-8F3122A60686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91" name="Line 514">
            <a:extLst>
              <a:ext uri="{FF2B5EF4-FFF2-40B4-BE49-F238E27FC236}">
                <a16:creationId xmlns:a16="http://schemas.microsoft.com/office/drawing/2014/main" id="{6855A1A3-62E5-402F-B76A-A50D1EC86BF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Line 515">
            <a:extLst>
              <a:ext uri="{FF2B5EF4-FFF2-40B4-BE49-F238E27FC236}">
                <a16:creationId xmlns:a16="http://schemas.microsoft.com/office/drawing/2014/main" id="{8F1E2718-754D-4CE9-8DA0-8A9443DB6C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3" name="Line 516">
            <a:extLst>
              <a:ext uri="{FF2B5EF4-FFF2-40B4-BE49-F238E27FC236}">
                <a16:creationId xmlns:a16="http://schemas.microsoft.com/office/drawing/2014/main" id="{E7686213-0FF9-42F6-879A-B75472C6CB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94" name="Group 517">
          <a:extLst>
            <a:ext uri="{FF2B5EF4-FFF2-40B4-BE49-F238E27FC236}">
              <a16:creationId xmlns:a16="http://schemas.microsoft.com/office/drawing/2014/main" id="{C7DB80F4-ABC4-4568-8F6C-0B8F29E6164B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95" name="Line 518">
            <a:extLst>
              <a:ext uri="{FF2B5EF4-FFF2-40B4-BE49-F238E27FC236}">
                <a16:creationId xmlns:a16="http://schemas.microsoft.com/office/drawing/2014/main" id="{ADFF5B14-30DF-444E-8BB5-5E76842D0D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6" name="Line 519">
            <a:extLst>
              <a:ext uri="{FF2B5EF4-FFF2-40B4-BE49-F238E27FC236}">
                <a16:creationId xmlns:a16="http://schemas.microsoft.com/office/drawing/2014/main" id="{2EA3BB7D-1332-45F7-8643-CCEABA0EC5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Line 520">
            <a:extLst>
              <a:ext uri="{FF2B5EF4-FFF2-40B4-BE49-F238E27FC236}">
                <a16:creationId xmlns:a16="http://schemas.microsoft.com/office/drawing/2014/main" id="{404DED53-1F19-4045-B7E0-F406B1661D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098" name="Group 521">
          <a:extLst>
            <a:ext uri="{FF2B5EF4-FFF2-40B4-BE49-F238E27FC236}">
              <a16:creationId xmlns:a16="http://schemas.microsoft.com/office/drawing/2014/main" id="{58DE2F6D-9B4D-4DD0-BA9B-32C2F2B0707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099" name="Line 522">
            <a:extLst>
              <a:ext uri="{FF2B5EF4-FFF2-40B4-BE49-F238E27FC236}">
                <a16:creationId xmlns:a16="http://schemas.microsoft.com/office/drawing/2014/main" id="{8E5F928B-D72C-458A-9DA3-E9A0EF8687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0" name="Line 523">
            <a:extLst>
              <a:ext uri="{FF2B5EF4-FFF2-40B4-BE49-F238E27FC236}">
                <a16:creationId xmlns:a16="http://schemas.microsoft.com/office/drawing/2014/main" id="{6BC67F2B-9C4F-40A2-BC30-9F610CEF03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1" name="Line 524">
            <a:extLst>
              <a:ext uri="{FF2B5EF4-FFF2-40B4-BE49-F238E27FC236}">
                <a16:creationId xmlns:a16="http://schemas.microsoft.com/office/drawing/2014/main" id="{61C298EE-473E-4DE2-BE1A-9A5B34099D3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02" name="Group 525">
          <a:extLst>
            <a:ext uri="{FF2B5EF4-FFF2-40B4-BE49-F238E27FC236}">
              <a16:creationId xmlns:a16="http://schemas.microsoft.com/office/drawing/2014/main" id="{766924ED-A83D-4473-A8FA-ED15F21F9C5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03" name="Line 526">
            <a:extLst>
              <a:ext uri="{FF2B5EF4-FFF2-40B4-BE49-F238E27FC236}">
                <a16:creationId xmlns:a16="http://schemas.microsoft.com/office/drawing/2014/main" id="{2ACBBA56-8F1C-4BA1-A7B2-F5A513FD43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4" name="Line 527">
            <a:extLst>
              <a:ext uri="{FF2B5EF4-FFF2-40B4-BE49-F238E27FC236}">
                <a16:creationId xmlns:a16="http://schemas.microsoft.com/office/drawing/2014/main" id="{79B068A3-7A40-4A82-B94A-D32F3FC49B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528">
            <a:extLst>
              <a:ext uri="{FF2B5EF4-FFF2-40B4-BE49-F238E27FC236}">
                <a16:creationId xmlns:a16="http://schemas.microsoft.com/office/drawing/2014/main" id="{7ADB6760-E529-4EF3-A19B-25DA00CB1F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06" name="Group 529">
          <a:extLst>
            <a:ext uri="{FF2B5EF4-FFF2-40B4-BE49-F238E27FC236}">
              <a16:creationId xmlns:a16="http://schemas.microsoft.com/office/drawing/2014/main" id="{40943397-61E4-4B3B-BD32-821FAB76094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07" name="Line 530">
            <a:extLst>
              <a:ext uri="{FF2B5EF4-FFF2-40B4-BE49-F238E27FC236}">
                <a16:creationId xmlns:a16="http://schemas.microsoft.com/office/drawing/2014/main" id="{2707A87D-EED0-42B6-99D8-E0B666EE125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Line 531">
            <a:extLst>
              <a:ext uri="{FF2B5EF4-FFF2-40B4-BE49-F238E27FC236}">
                <a16:creationId xmlns:a16="http://schemas.microsoft.com/office/drawing/2014/main" id="{C6FFEB47-FEF9-47AF-B30F-676F018B15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" name="Line 532">
            <a:extLst>
              <a:ext uri="{FF2B5EF4-FFF2-40B4-BE49-F238E27FC236}">
                <a16:creationId xmlns:a16="http://schemas.microsoft.com/office/drawing/2014/main" id="{2EE2DA5B-3168-441B-959E-5113B0EB7A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10" name="Group 533">
          <a:extLst>
            <a:ext uri="{FF2B5EF4-FFF2-40B4-BE49-F238E27FC236}">
              <a16:creationId xmlns:a16="http://schemas.microsoft.com/office/drawing/2014/main" id="{138288BE-F803-4CA3-945D-775C3FEB958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11" name="Line 534">
            <a:extLst>
              <a:ext uri="{FF2B5EF4-FFF2-40B4-BE49-F238E27FC236}">
                <a16:creationId xmlns:a16="http://schemas.microsoft.com/office/drawing/2014/main" id="{6E65C576-0C81-4AB2-9310-5148F46E005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2" name="Line 535">
            <a:extLst>
              <a:ext uri="{FF2B5EF4-FFF2-40B4-BE49-F238E27FC236}">
                <a16:creationId xmlns:a16="http://schemas.microsoft.com/office/drawing/2014/main" id="{162C7252-1C84-4AA6-A2A3-8A4129D4AD1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3" name="Line 536">
            <a:extLst>
              <a:ext uri="{FF2B5EF4-FFF2-40B4-BE49-F238E27FC236}">
                <a16:creationId xmlns:a16="http://schemas.microsoft.com/office/drawing/2014/main" id="{CC06F427-1B43-4828-B4BD-498447A976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14" name="Group 537">
          <a:extLst>
            <a:ext uri="{FF2B5EF4-FFF2-40B4-BE49-F238E27FC236}">
              <a16:creationId xmlns:a16="http://schemas.microsoft.com/office/drawing/2014/main" id="{E0A6D56B-36F7-44A5-91B8-6C052660599F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15" name="Line 538">
            <a:extLst>
              <a:ext uri="{FF2B5EF4-FFF2-40B4-BE49-F238E27FC236}">
                <a16:creationId xmlns:a16="http://schemas.microsoft.com/office/drawing/2014/main" id="{D98B4114-8ED5-42E6-A1E0-1B1F9B78A5C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6" name="Line 539">
            <a:extLst>
              <a:ext uri="{FF2B5EF4-FFF2-40B4-BE49-F238E27FC236}">
                <a16:creationId xmlns:a16="http://schemas.microsoft.com/office/drawing/2014/main" id="{CDD7E387-22B2-4768-87AE-80E4E7D286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" name="Line 540">
            <a:extLst>
              <a:ext uri="{FF2B5EF4-FFF2-40B4-BE49-F238E27FC236}">
                <a16:creationId xmlns:a16="http://schemas.microsoft.com/office/drawing/2014/main" id="{41C7436E-A05B-4728-BF0E-E5D2717AF07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18" name="Group 541">
          <a:extLst>
            <a:ext uri="{FF2B5EF4-FFF2-40B4-BE49-F238E27FC236}">
              <a16:creationId xmlns:a16="http://schemas.microsoft.com/office/drawing/2014/main" id="{69041319-6F1F-4AF7-B73A-68DE3C43F4E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19" name="Line 542">
            <a:extLst>
              <a:ext uri="{FF2B5EF4-FFF2-40B4-BE49-F238E27FC236}">
                <a16:creationId xmlns:a16="http://schemas.microsoft.com/office/drawing/2014/main" id="{BA59A14C-C51E-45D6-B923-CD842390663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0" name="Line 543">
            <a:extLst>
              <a:ext uri="{FF2B5EF4-FFF2-40B4-BE49-F238E27FC236}">
                <a16:creationId xmlns:a16="http://schemas.microsoft.com/office/drawing/2014/main" id="{9C05B69A-2991-4C94-9C44-F866E0971BD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544">
            <a:extLst>
              <a:ext uri="{FF2B5EF4-FFF2-40B4-BE49-F238E27FC236}">
                <a16:creationId xmlns:a16="http://schemas.microsoft.com/office/drawing/2014/main" id="{C65C14EA-62DC-4A7A-AD3A-A11740F808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22" name="Group 545">
          <a:extLst>
            <a:ext uri="{FF2B5EF4-FFF2-40B4-BE49-F238E27FC236}">
              <a16:creationId xmlns:a16="http://schemas.microsoft.com/office/drawing/2014/main" id="{D35B5DCB-2B4E-487E-8BCF-CCB7CC1C2B24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23" name="Line 546">
            <a:extLst>
              <a:ext uri="{FF2B5EF4-FFF2-40B4-BE49-F238E27FC236}">
                <a16:creationId xmlns:a16="http://schemas.microsoft.com/office/drawing/2014/main" id="{235B7631-ABFD-4671-A336-748DC6D52E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4" name="Line 547">
            <a:extLst>
              <a:ext uri="{FF2B5EF4-FFF2-40B4-BE49-F238E27FC236}">
                <a16:creationId xmlns:a16="http://schemas.microsoft.com/office/drawing/2014/main" id="{DFB8CECD-DD7F-44B9-AF97-04D74E7578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5" name="Line 548">
            <a:extLst>
              <a:ext uri="{FF2B5EF4-FFF2-40B4-BE49-F238E27FC236}">
                <a16:creationId xmlns:a16="http://schemas.microsoft.com/office/drawing/2014/main" id="{AD2AF497-1F2B-4123-B2AA-75811BB099D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26" name="Group 549">
          <a:extLst>
            <a:ext uri="{FF2B5EF4-FFF2-40B4-BE49-F238E27FC236}">
              <a16:creationId xmlns:a16="http://schemas.microsoft.com/office/drawing/2014/main" id="{55F2E0F9-B49E-4D4A-835C-067BAE508B1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27" name="Line 550">
            <a:extLst>
              <a:ext uri="{FF2B5EF4-FFF2-40B4-BE49-F238E27FC236}">
                <a16:creationId xmlns:a16="http://schemas.microsoft.com/office/drawing/2014/main" id="{23153EB8-5FB0-49AA-A27A-C7E8E76FCA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" name="Line 551">
            <a:extLst>
              <a:ext uri="{FF2B5EF4-FFF2-40B4-BE49-F238E27FC236}">
                <a16:creationId xmlns:a16="http://schemas.microsoft.com/office/drawing/2014/main" id="{8980694D-5FB5-4071-A884-7C1F7BD849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" name="Line 552">
            <a:extLst>
              <a:ext uri="{FF2B5EF4-FFF2-40B4-BE49-F238E27FC236}">
                <a16:creationId xmlns:a16="http://schemas.microsoft.com/office/drawing/2014/main" id="{D00059CF-8055-46BF-8BF4-5B209CB6F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30" name="Group 553">
          <a:extLst>
            <a:ext uri="{FF2B5EF4-FFF2-40B4-BE49-F238E27FC236}">
              <a16:creationId xmlns:a16="http://schemas.microsoft.com/office/drawing/2014/main" id="{3DDF2163-8FEE-4647-AA4F-78E9C4723A3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31" name="Line 554">
            <a:extLst>
              <a:ext uri="{FF2B5EF4-FFF2-40B4-BE49-F238E27FC236}">
                <a16:creationId xmlns:a16="http://schemas.microsoft.com/office/drawing/2014/main" id="{51765F5B-ABC5-4FFB-85BA-39835AAD02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555">
            <a:extLst>
              <a:ext uri="{FF2B5EF4-FFF2-40B4-BE49-F238E27FC236}">
                <a16:creationId xmlns:a16="http://schemas.microsoft.com/office/drawing/2014/main" id="{172157EB-7861-4908-859C-BD607B2978C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3" name="Line 556">
            <a:extLst>
              <a:ext uri="{FF2B5EF4-FFF2-40B4-BE49-F238E27FC236}">
                <a16:creationId xmlns:a16="http://schemas.microsoft.com/office/drawing/2014/main" id="{F40E1F7A-75CE-4824-8672-EDA563230C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34" name="Group 557">
          <a:extLst>
            <a:ext uri="{FF2B5EF4-FFF2-40B4-BE49-F238E27FC236}">
              <a16:creationId xmlns:a16="http://schemas.microsoft.com/office/drawing/2014/main" id="{2AC82E13-1F38-49DB-BFDE-40BC5BAC3A2D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35" name="Line 558">
            <a:extLst>
              <a:ext uri="{FF2B5EF4-FFF2-40B4-BE49-F238E27FC236}">
                <a16:creationId xmlns:a16="http://schemas.microsoft.com/office/drawing/2014/main" id="{CFD723DC-54A1-4036-88EF-EA1A12E156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" name="Line 559">
            <a:extLst>
              <a:ext uri="{FF2B5EF4-FFF2-40B4-BE49-F238E27FC236}">
                <a16:creationId xmlns:a16="http://schemas.microsoft.com/office/drawing/2014/main" id="{0FD48A53-0478-4860-AE85-47C1AB78C43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" name="Line 560">
            <a:extLst>
              <a:ext uri="{FF2B5EF4-FFF2-40B4-BE49-F238E27FC236}">
                <a16:creationId xmlns:a16="http://schemas.microsoft.com/office/drawing/2014/main" id="{454AA5F4-2589-4AF2-81EA-642042D8261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38" name="Group 561">
          <a:extLst>
            <a:ext uri="{FF2B5EF4-FFF2-40B4-BE49-F238E27FC236}">
              <a16:creationId xmlns:a16="http://schemas.microsoft.com/office/drawing/2014/main" id="{91ED713F-21C5-43F3-A21C-CC9EA9D90BC0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39" name="Line 562">
            <a:extLst>
              <a:ext uri="{FF2B5EF4-FFF2-40B4-BE49-F238E27FC236}">
                <a16:creationId xmlns:a16="http://schemas.microsoft.com/office/drawing/2014/main" id="{653EE3CD-733E-4E05-BD0A-386CED8181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0" name="Line 563">
            <a:extLst>
              <a:ext uri="{FF2B5EF4-FFF2-40B4-BE49-F238E27FC236}">
                <a16:creationId xmlns:a16="http://schemas.microsoft.com/office/drawing/2014/main" id="{36F19B5E-2603-49CF-9104-DC9D5547BC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1" name="Line 564">
            <a:extLst>
              <a:ext uri="{FF2B5EF4-FFF2-40B4-BE49-F238E27FC236}">
                <a16:creationId xmlns:a16="http://schemas.microsoft.com/office/drawing/2014/main" id="{8384CF83-C506-4365-B688-DFD59A0F4A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42" name="Group 565">
          <a:extLst>
            <a:ext uri="{FF2B5EF4-FFF2-40B4-BE49-F238E27FC236}">
              <a16:creationId xmlns:a16="http://schemas.microsoft.com/office/drawing/2014/main" id="{7E8090EA-F391-4395-89AA-0A91D8014915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43" name="Line 566">
            <a:extLst>
              <a:ext uri="{FF2B5EF4-FFF2-40B4-BE49-F238E27FC236}">
                <a16:creationId xmlns:a16="http://schemas.microsoft.com/office/drawing/2014/main" id="{81732597-0321-4F33-A01D-9991DB3668D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4" name="Line 567">
            <a:extLst>
              <a:ext uri="{FF2B5EF4-FFF2-40B4-BE49-F238E27FC236}">
                <a16:creationId xmlns:a16="http://schemas.microsoft.com/office/drawing/2014/main" id="{EDF863BA-8C56-440D-B8D6-BC07188935D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5" name="Line 568">
            <a:extLst>
              <a:ext uri="{FF2B5EF4-FFF2-40B4-BE49-F238E27FC236}">
                <a16:creationId xmlns:a16="http://schemas.microsoft.com/office/drawing/2014/main" id="{C5EBB656-07A0-444B-96E4-DCC63246382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46" name="Group 569">
          <a:extLst>
            <a:ext uri="{FF2B5EF4-FFF2-40B4-BE49-F238E27FC236}">
              <a16:creationId xmlns:a16="http://schemas.microsoft.com/office/drawing/2014/main" id="{EEBCA144-3A96-455C-A821-6F0A00CD2859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47" name="Line 570">
            <a:extLst>
              <a:ext uri="{FF2B5EF4-FFF2-40B4-BE49-F238E27FC236}">
                <a16:creationId xmlns:a16="http://schemas.microsoft.com/office/drawing/2014/main" id="{215088A4-74E0-482E-82F2-7CA01FD9D1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8" name="Line 571">
            <a:extLst>
              <a:ext uri="{FF2B5EF4-FFF2-40B4-BE49-F238E27FC236}">
                <a16:creationId xmlns:a16="http://schemas.microsoft.com/office/drawing/2014/main" id="{8DB8F5CF-512C-42CD-A518-AD3EDC1677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9" name="Line 572">
            <a:extLst>
              <a:ext uri="{FF2B5EF4-FFF2-40B4-BE49-F238E27FC236}">
                <a16:creationId xmlns:a16="http://schemas.microsoft.com/office/drawing/2014/main" id="{87FD2BC6-C8B1-427C-8CE3-435C761885B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grpSp>
      <xdr:nvGrpSpPr>
        <xdr:cNvPr id="1150" name="Group 573">
          <a:extLst>
            <a:ext uri="{FF2B5EF4-FFF2-40B4-BE49-F238E27FC236}">
              <a16:creationId xmlns:a16="http://schemas.microsoft.com/office/drawing/2014/main" id="{B33262AB-1325-4567-908A-C0A8C4AD9C13}"/>
            </a:ext>
          </a:extLst>
        </xdr:cNvPr>
        <xdr:cNvGrpSpPr>
          <a:grpSpLocks/>
        </xdr:cNvGrpSpPr>
      </xdr:nvGrpSpPr>
      <xdr:grpSpPr bwMode="auto">
        <a:xfrm>
          <a:off x="3718560" y="6210300"/>
          <a:ext cx="0" cy="0"/>
          <a:chOff x="63" y="1010"/>
          <a:chExt cx="31" cy="69"/>
        </a:xfrm>
      </xdr:grpSpPr>
      <xdr:sp macro="" textlink="">
        <xdr:nvSpPr>
          <xdr:cNvPr id="1151" name="Line 574">
            <a:extLst>
              <a:ext uri="{FF2B5EF4-FFF2-40B4-BE49-F238E27FC236}">
                <a16:creationId xmlns:a16="http://schemas.microsoft.com/office/drawing/2014/main" id="{A05C773D-5DDE-4AB4-A3C1-64E6CF9946E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2" name="Line 575">
            <a:extLst>
              <a:ext uri="{FF2B5EF4-FFF2-40B4-BE49-F238E27FC236}">
                <a16:creationId xmlns:a16="http://schemas.microsoft.com/office/drawing/2014/main" id="{7D8E5B3E-8D42-4F94-AACA-8886ED84EC4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Line 576">
            <a:extLst>
              <a:ext uri="{FF2B5EF4-FFF2-40B4-BE49-F238E27FC236}">
                <a16:creationId xmlns:a16="http://schemas.microsoft.com/office/drawing/2014/main" id="{D27509CE-7C78-47B1-AD0C-C1C0C57713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54" name="Group 1">
          <a:extLst>
            <a:ext uri="{FF2B5EF4-FFF2-40B4-BE49-F238E27FC236}">
              <a16:creationId xmlns:a16="http://schemas.microsoft.com/office/drawing/2014/main" id="{86ED571E-23ED-40A2-A4F3-A2DBD7889AF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55" name="Line 2">
            <a:extLst>
              <a:ext uri="{FF2B5EF4-FFF2-40B4-BE49-F238E27FC236}">
                <a16:creationId xmlns:a16="http://schemas.microsoft.com/office/drawing/2014/main" id="{343152A2-A848-4ED1-A788-20BF828332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3">
            <a:extLst>
              <a:ext uri="{FF2B5EF4-FFF2-40B4-BE49-F238E27FC236}">
                <a16:creationId xmlns:a16="http://schemas.microsoft.com/office/drawing/2014/main" id="{06092C93-5C8F-4DD1-846C-1239B76AE7E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7" name="Line 4">
            <a:extLst>
              <a:ext uri="{FF2B5EF4-FFF2-40B4-BE49-F238E27FC236}">
                <a16:creationId xmlns:a16="http://schemas.microsoft.com/office/drawing/2014/main" id="{5966C06D-ACE1-493B-8348-E23D5B0113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58" name="Group 5">
          <a:extLst>
            <a:ext uri="{FF2B5EF4-FFF2-40B4-BE49-F238E27FC236}">
              <a16:creationId xmlns:a16="http://schemas.microsoft.com/office/drawing/2014/main" id="{F54E0C0E-8E95-4A87-8CC2-9999036BF8E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59" name="Line 6">
            <a:extLst>
              <a:ext uri="{FF2B5EF4-FFF2-40B4-BE49-F238E27FC236}">
                <a16:creationId xmlns:a16="http://schemas.microsoft.com/office/drawing/2014/main" id="{18A57895-2DC0-48F5-A819-C717AF7149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0" name="Line 7">
            <a:extLst>
              <a:ext uri="{FF2B5EF4-FFF2-40B4-BE49-F238E27FC236}">
                <a16:creationId xmlns:a16="http://schemas.microsoft.com/office/drawing/2014/main" id="{E37F9A96-3A68-478F-9EE9-5944BA5896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1" name="Line 8">
            <a:extLst>
              <a:ext uri="{FF2B5EF4-FFF2-40B4-BE49-F238E27FC236}">
                <a16:creationId xmlns:a16="http://schemas.microsoft.com/office/drawing/2014/main" id="{1DA09591-8163-4C5F-8834-A06D6C3856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62" name="Group 9">
          <a:extLst>
            <a:ext uri="{FF2B5EF4-FFF2-40B4-BE49-F238E27FC236}">
              <a16:creationId xmlns:a16="http://schemas.microsoft.com/office/drawing/2014/main" id="{FA0E7F6E-B9D6-420C-8DF6-3BB6122D890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63" name="Line 10">
            <a:extLst>
              <a:ext uri="{FF2B5EF4-FFF2-40B4-BE49-F238E27FC236}">
                <a16:creationId xmlns:a16="http://schemas.microsoft.com/office/drawing/2014/main" id="{066CD2F1-1A78-464D-A743-58C6531BDA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4" name="Line 11">
            <a:extLst>
              <a:ext uri="{FF2B5EF4-FFF2-40B4-BE49-F238E27FC236}">
                <a16:creationId xmlns:a16="http://schemas.microsoft.com/office/drawing/2014/main" id="{84E3FE52-956B-44D8-AD4F-07D9432AAD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5" name="Line 12">
            <a:extLst>
              <a:ext uri="{FF2B5EF4-FFF2-40B4-BE49-F238E27FC236}">
                <a16:creationId xmlns:a16="http://schemas.microsoft.com/office/drawing/2014/main" id="{69BECCC7-91ED-4BEA-8368-BE15A75A86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66" name="Group 13">
          <a:extLst>
            <a:ext uri="{FF2B5EF4-FFF2-40B4-BE49-F238E27FC236}">
              <a16:creationId xmlns:a16="http://schemas.microsoft.com/office/drawing/2014/main" id="{4DCBAD36-CE1E-433E-A70B-E9911456B31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67" name="Line 14">
            <a:extLst>
              <a:ext uri="{FF2B5EF4-FFF2-40B4-BE49-F238E27FC236}">
                <a16:creationId xmlns:a16="http://schemas.microsoft.com/office/drawing/2014/main" id="{17F3A908-8270-433E-9E13-04E5284D550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8" name="Line 15">
            <a:extLst>
              <a:ext uri="{FF2B5EF4-FFF2-40B4-BE49-F238E27FC236}">
                <a16:creationId xmlns:a16="http://schemas.microsoft.com/office/drawing/2014/main" id="{03B8A728-66B2-411A-B158-CE4B6500C2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9" name="Line 16">
            <a:extLst>
              <a:ext uri="{FF2B5EF4-FFF2-40B4-BE49-F238E27FC236}">
                <a16:creationId xmlns:a16="http://schemas.microsoft.com/office/drawing/2014/main" id="{49C0F838-87AD-49F3-BC93-F9DB37211C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70" name="Group 17">
          <a:extLst>
            <a:ext uri="{FF2B5EF4-FFF2-40B4-BE49-F238E27FC236}">
              <a16:creationId xmlns:a16="http://schemas.microsoft.com/office/drawing/2014/main" id="{9880BCC8-97B9-47C2-83F8-FA711B3F727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71" name="Line 18">
            <a:extLst>
              <a:ext uri="{FF2B5EF4-FFF2-40B4-BE49-F238E27FC236}">
                <a16:creationId xmlns:a16="http://schemas.microsoft.com/office/drawing/2014/main" id="{53298832-4762-45C9-B59C-BA0C562037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2" name="Line 19">
            <a:extLst>
              <a:ext uri="{FF2B5EF4-FFF2-40B4-BE49-F238E27FC236}">
                <a16:creationId xmlns:a16="http://schemas.microsoft.com/office/drawing/2014/main" id="{AF4D0AA2-89F1-44AC-9C82-CAADF3BD41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3" name="Line 20">
            <a:extLst>
              <a:ext uri="{FF2B5EF4-FFF2-40B4-BE49-F238E27FC236}">
                <a16:creationId xmlns:a16="http://schemas.microsoft.com/office/drawing/2014/main" id="{95A1B4D5-224B-4224-89CD-04E6A29755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74" name="Group 21">
          <a:extLst>
            <a:ext uri="{FF2B5EF4-FFF2-40B4-BE49-F238E27FC236}">
              <a16:creationId xmlns:a16="http://schemas.microsoft.com/office/drawing/2014/main" id="{ADF5BEC4-EEE6-4B36-8992-CE66C16A84B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75" name="Line 22">
            <a:extLst>
              <a:ext uri="{FF2B5EF4-FFF2-40B4-BE49-F238E27FC236}">
                <a16:creationId xmlns:a16="http://schemas.microsoft.com/office/drawing/2014/main" id="{65837ACB-2606-455B-8593-28C708DFA7D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6" name="Line 23">
            <a:extLst>
              <a:ext uri="{FF2B5EF4-FFF2-40B4-BE49-F238E27FC236}">
                <a16:creationId xmlns:a16="http://schemas.microsoft.com/office/drawing/2014/main" id="{5B191345-06EF-4560-8B35-3D92BD6C631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7" name="Line 24">
            <a:extLst>
              <a:ext uri="{FF2B5EF4-FFF2-40B4-BE49-F238E27FC236}">
                <a16:creationId xmlns:a16="http://schemas.microsoft.com/office/drawing/2014/main" id="{C7D09D60-677F-4B0D-9A69-97E982B505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78" name="Group 25">
          <a:extLst>
            <a:ext uri="{FF2B5EF4-FFF2-40B4-BE49-F238E27FC236}">
              <a16:creationId xmlns:a16="http://schemas.microsoft.com/office/drawing/2014/main" id="{20AB317B-A7A7-4BB8-BCC5-84B777996E3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79" name="Line 26">
            <a:extLst>
              <a:ext uri="{FF2B5EF4-FFF2-40B4-BE49-F238E27FC236}">
                <a16:creationId xmlns:a16="http://schemas.microsoft.com/office/drawing/2014/main" id="{5E3C5B91-3AF5-4532-AC45-995E1BE9AB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" name="Line 27">
            <a:extLst>
              <a:ext uri="{FF2B5EF4-FFF2-40B4-BE49-F238E27FC236}">
                <a16:creationId xmlns:a16="http://schemas.microsoft.com/office/drawing/2014/main" id="{ECC3C479-E95E-4C13-8FE0-95FEF81087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" name="Line 28">
            <a:extLst>
              <a:ext uri="{FF2B5EF4-FFF2-40B4-BE49-F238E27FC236}">
                <a16:creationId xmlns:a16="http://schemas.microsoft.com/office/drawing/2014/main" id="{53298906-70BA-4B16-A9D9-5C61DC8F259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82" name="Group 29">
          <a:extLst>
            <a:ext uri="{FF2B5EF4-FFF2-40B4-BE49-F238E27FC236}">
              <a16:creationId xmlns:a16="http://schemas.microsoft.com/office/drawing/2014/main" id="{9740C8A2-2417-4097-A4DF-7DCD3C905A1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83" name="Line 30">
            <a:extLst>
              <a:ext uri="{FF2B5EF4-FFF2-40B4-BE49-F238E27FC236}">
                <a16:creationId xmlns:a16="http://schemas.microsoft.com/office/drawing/2014/main" id="{A6B7708E-5173-45BA-9DE1-4754C0C7BD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" name="Line 31">
            <a:extLst>
              <a:ext uri="{FF2B5EF4-FFF2-40B4-BE49-F238E27FC236}">
                <a16:creationId xmlns:a16="http://schemas.microsoft.com/office/drawing/2014/main" id="{B1022C20-F748-4149-A697-5086F02DCE2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" name="Line 32">
            <a:extLst>
              <a:ext uri="{FF2B5EF4-FFF2-40B4-BE49-F238E27FC236}">
                <a16:creationId xmlns:a16="http://schemas.microsoft.com/office/drawing/2014/main" id="{F93896AC-322E-47F5-9608-CF5B49CA1A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86" name="Group 33">
          <a:extLst>
            <a:ext uri="{FF2B5EF4-FFF2-40B4-BE49-F238E27FC236}">
              <a16:creationId xmlns:a16="http://schemas.microsoft.com/office/drawing/2014/main" id="{6873E47F-4280-4DBE-9780-4FC1C17AD9F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87" name="Line 34">
            <a:extLst>
              <a:ext uri="{FF2B5EF4-FFF2-40B4-BE49-F238E27FC236}">
                <a16:creationId xmlns:a16="http://schemas.microsoft.com/office/drawing/2014/main" id="{AF224BC2-E0F1-4238-A391-C104BF76AF5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" name="Line 35">
            <a:extLst>
              <a:ext uri="{FF2B5EF4-FFF2-40B4-BE49-F238E27FC236}">
                <a16:creationId xmlns:a16="http://schemas.microsoft.com/office/drawing/2014/main" id="{E5A4A653-848E-49C9-9A7D-30D252E93E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" name="Line 36">
            <a:extLst>
              <a:ext uri="{FF2B5EF4-FFF2-40B4-BE49-F238E27FC236}">
                <a16:creationId xmlns:a16="http://schemas.microsoft.com/office/drawing/2014/main" id="{34D4958A-2279-4849-AEFB-9D62926E1C8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90" name="Group 37">
          <a:extLst>
            <a:ext uri="{FF2B5EF4-FFF2-40B4-BE49-F238E27FC236}">
              <a16:creationId xmlns:a16="http://schemas.microsoft.com/office/drawing/2014/main" id="{A8C21ADF-EF2C-4DAE-9A24-144A9B3653A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91" name="Line 38">
            <a:extLst>
              <a:ext uri="{FF2B5EF4-FFF2-40B4-BE49-F238E27FC236}">
                <a16:creationId xmlns:a16="http://schemas.microsoft.com/office/drawing/2014/main" id="{2599FC0B-88F2-4623-8DFB-7443F868BE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2" name="Line 39">
            <a:extLst>
              <a:ext uri="{FF2B5EF4-FFF2-40B4-BE49-F238E27FC236}">
                <a16:creationId xmlns:a16="http://schemas.microsoft.com/office/drawing/2014/main" id="{77E1F4B4-CAB5-46EA-A9C4-C7A2380544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3" name="Line 40">
            <a:extLst>
              <a:ext uri="{FF2B5EF4-FFF2-40B4-BE49-F238E27FC236}">
                <a16:creationId xmlns:a16="http://schemas.microsoft.com/office/drawing/2014/main" id="{D6CC358F-9722-4881-88C1-8C9891519D4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94" name="Group 41">
          <a:extLst>
            <a:ext uri="{FF2B5EF4-FFF2-40B4-BE49-F238E27FC236}">
              <a16:creationId xmlns:a16="http://schemas.microsoft.com/office/drawing/2014/main" id="{213391D4-12F1-44E7-9BB2-E9BFCC92125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95" name="Line 42">
            <a:extLst>
              <a:ext uri="{FF2B5EF4-FFF2-40B4-BE49-F238E27FC236}">
                <a16:creationId xmlns:a16="http://schemas.microsoft.com/office/drawing/2014/main" id="{D9516CB3-E403-46FF-9069-FDDF30E6414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6" name="Line 43">
            <a:extLst>
              <a:ext uri="{FF2B5EF4-FFF2-40B4-BE49-F238E27FC236}">
                <a16:creationId xmlns:a16="http://schemas.microsoft.com/office/drawing/2014/main" id="{B95DF24C-ADEB-4800-BA91-27B6D5D130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7" name="Line 44">
            <a:extLst>
              <a:ext uri="{FF2B5EF4-FFF2-40B4-BE49-F238E27FC236}">
                <a16:creationId xmlns:a16="http://schemas.microsoft.com/office/drawing/2014/main" id="{A6598B34-908E-4C2C-9D32-6A9CC86D36A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198" name="Group 45">
          <a:extLst>
            <a:ext uri="{FF2B5EF4-FFF2-40B4-BE49-F238E27FC236}">
              <a16:creationId xmlns:a16="http://schemas.microsoft.com/office/drawing/2014/main" id="{15C38252-EBD7-48C6-8FCA-99E2368CA25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199" name="Line 46">
            <a:extLst>
              <a:ext uri="{FF2B5EF4-FFF2-40B4-BE49-F238E27FC236}">
                <a16:creationId xmlns:a16="http://schemas.microsoft.com/office/drawing/2014/main" id="{A743036E-469E-4CF8-8DD0-E365915E1EB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Line 47">
            <a:extLst>
              <a:ext uri="{FF2B5EF4-FFF2-40B4-BE49-F238E27FC236}">
                <a16:creationId xmlns:a16="http://schemas.microsoft.com/office/drawing/2014/main" id="{7739A862-09D6-459C-928D-44B06A5987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1" name="Line 48">
            <a:extLst>
              <a:ext uri="{FF2B5EF4-FFF2-40B4-BE49-F238E27FC236}">
                <a16:creationId xmlns:a16="http://schemas.microsoft.com/office/drawing/2014/main" id="{F3D30F98-82C3-4A19-806E-2A0BB918CEA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02" name="Group 49">
          <a:extLst>
            <a:ext uri="{FF2B5EF4-FFF2-40B4-BE49-F238E27FC236}">
              <a16:creationId xmlns:a16="http://schemas.microsoft.com/office/drawing/2014/main" id="{40F8619F-8674-44C5-9B09-491A4B7D74F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03" name="Line 50">
            <a:extLst>
              <a:ext uri="{FF2B5EF4-FFF2-40B4-BE49-F238E27FC236}">
                <a16:creationId xmlns:a16="http://schemas.microsoft.com/office/drawing/2014/main" id="{C500C243-392A-4DA2-BFD9-5B210DC930F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Line 51">
            <a:extLst>
              <a:ext uri="{FF2B5EF4-FFF2-40B4-BE49-F238E27FC236}">
                <a16:creationId xmlns:a16="http://schemas.microsoft.com/office/drawing/2014/main" id="{C42DD813-07F7-4308-9D5C-7CD8A618269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5" name="Line 52">
            <a:extLst>
              <a:ext uri="{FF2B5EF4-FFF2-40B4-BE49-F238E27FC236}">
                <a16:creationId xmlns:a16="http://schemas.microsoft.com/office/drawing/2014/main" id="{C180080D-7198-4F1F-98E3-9EAD2E3782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06" name="Group 53">
          <a:extLst>
            <a:ext uri="{FF2B5EF4-FFF2-40B4-BE49-F238E27FC236}">
              <a16:creationId xmlns:a16="http://schemas.microsoft.com/office/drawing/2014/main" id="{B90C2DB6-759A-424A-A740-E4F8D47AFD5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07" name="Line 54">
            <a:extLst>
              <a:ext uri="{FF2B5EF4-FFF2-40B4-BE49-F238E27FC236}">
                <a16:creationId xmlns:a16="http://schemas.microsoft.com/office/drawing/2014/main" id="{47D893CE-43DF-424E-9C20-21230693BE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8" name="Line 55">
            <a:extLst>
              <a:ext uri="{FF2B5EF4-FFF2-40B4-BE49-F238E27FC236}">
                <a16:creationId xmlns:a16="http://schemas.microsoft.com/office/drawing/2014/main" id="{AE11EFF3-A7B7-4F5E-93B8-7926961BD31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9" name="Line 56">
            <a:extLst>
              <a:ext uri="{FF2B5EF4-FFF2-40B4-BE49-F238E27FC236}">
                <a16:creationId xmlns:a16="http://schemas.microsoft.com/office/drawing/2014/main" id="{C49C2B98-24C3-4E72-8229-B0ED55AC36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10" name="Group 57">
          <a:extLst>
            <a:ext uri="{FF2B5EF4-FFF2-40B4-BE49-F238E27FC236}">
              <a16:creationId xmlns:a16="http://schemas.microsoft.com/office/drawing/2014/main" id="{0D00CAD2-73F9-44EA-8346-187CE67FCA3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11" name="Line 58">
            <a:extLst>
              <a:ext uri="{FF2B5EF4-FFF2-40B4-BE49-F238E27FC236}">
                <a16:creationId xmlns:a16="http://schemas.microsoft.com/office/drawing/2014/main" id="{64CBEB22-81F1-4B93-BAD7-580B94E0D96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2" name="Line 59">
            <a:extLst>
              <a:ext uri="{FF2B5EF4-FFF2-40B4-BE49-F238E27FC236}">
                <a16:creationId xmlns:a16="http://schemas.microsoft.com/office/drawing/2014/main" id="{2DB1487C-1722-4D0D-9BF4-0B1A62E505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3" name="Line 60">
            <a:extLst>
              <a:ext uri="{FF2B5EF4-FFF2-40B4-BE49-F238E27FC236}">
                <a16:creationId xmlns:a16="http://schemas.microsoft.com/office/drawing/2014/main" id="{8B33FE25-E8E6-491C-9579-12BF862F91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14" name="Group 61">
          <a:extLst>
            <a:ext uri="{FF2B5EF4-FFF2-40B4-BE49-F238E27FC236}">
              <a16:creationId xmlns:a16="http://schemas.microsoft.com/office/drawing/2014/main" id="{A68B97BB-71EF-4BD3-9B58-30E02B82468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15" name="Line 62">
            <a:extLst>
              <a:ext uri="{FF2B5EF4-FFF2-40B4-BE49-F238E27FC236}">
                <a16:creationId xmlns:a16="http://schemas.microsoft.com/office/drawing/2014/main" id="{8A9500C9-4972-4A3B-A358-AD9CDFE375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6" name="Line 63">
            <a:extLst>
              <a:ext uri="{FF2B5EF4-FFF2-40B4-BE49-F238E27FC236}">
                <a16:creationId xmlns:a16="http://schemas.microsoft.com/office/drawing/2014/main" id="{0CDEE5D1-D750-4FAC-8160-01DA8DE380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7" name="Line 64">
            <a:extLst>
              <a:ext uri="{FF2B5EF4-FFF2-40B4-BE49-F238E27FC236}">
                <a16:creationId xmlns:a16="http://schemas.microsoft.com/office/drawing/2014/main" id="{30CD49D7-BBA4-45E1-B3EE-E7F94C3D2A9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18" name="Group 65">
          <a:extLst>
            <a:ext uri="{FF2B5EF4-FFF2-40B4-BE49-F238E27FC236}">
              <a16:creationId xmlns:a16="http://schemas.microsoft.com/office/drawing/2014/main" id="{6559E123-A9CE-443F-B44E-A4AE952A580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19" name="Line 66">
            <a:extLst>
              <a:ext uri="{FF2B5EF4-FFF2-40B4-BE49-F238E27FC236}">
                <a16:creationId xmlns:a16="http://schemas.microsoft.com/office/drawing/2014/main" id="{5B6409F5-A6C9-468F-B134-37E67BAC66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0" name="Line 67">
            <a:extLst>
              <a:ext uri="{FF2B5EF4-FFF2-40B4-BE49-F238E27FC236}">
                <a16:creationId xmlns:a16="http://schemas.microsoft.com/office/drawing/2014/main" id="{356A9A38-E182-44D0-8C3B-A5DFE631DF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1" name="Line 68">
            <a:extLst>
              <a:ext uri="{FF2B5EF4-FFF2-40B4-BE49-F238E27FC236}">
                <a16:creationId xmlns:a16="http://schemas.microsoft.com/office/drawing/2014/main" id="{229333B6-1934-4B79-A744-E0847CF47AA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22" name="Group 69">
          <a:extLst>
            <a:ext uri="{FF2B5EF4-FFF2-40B4-BE49-F238E27FC236}">
              <a16:creationId xmlns:a16="http://schemas.microsoft.com/office/drawing/2014/main" id="{5E85405D-3946-4C3E-98C4-D01E8CDC624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23" name="Line 70">
            <a:extLst>
              <a:ext uri="{FF2B5EF4-FFF2-40B4-BE49-F238E27FC236}">
                <a16:creationId xmlns:a16="http://schemas.microsoft.com/office/drawing/2014/main" id="{C0E0DAFE-5CA4-4B3B-A3F0-463F6C1F0C5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4" name="Line 71">
            <a:extLst>
              <a:ext uri="{FF2B5EF4-FFF2-40B4-BE49-F238E27FC236}">
                <a16:creationId xmlns:a16="http://schemas.microsoft.com/office/drawing/2014/main" id="{20ED7B5B-FF4E-4CBA-B2A3-FAD2CADEA2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5" name="Line 72">
            <a:extLst>
              <a:ext uri="{FF2B5EF4-FFF2-40B4-BE49-F238E27FC236}">
                <a16:creationId xmlns:a16="http://schemas.microsoft.com/office/drawing/2014/main" id="{F9E70A78-1220-44BC-925F-4C3726660D3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26" name="Group 73">
          <a:extLst>
            <a:ext uri="{FF2B5EF4-FFF2-40B4-BE49-F238E27FC236}">
              <a16:creationId xmlns:a16="http://schemas.microsoft.com/office/drawing/2014/main" id="{528FEA07-A742-480A-B6D3-019E778AC75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27" name="Line 74">
            <a:extLst>
              <a:ext uri="{FF2B5EF4-FFF2-40B4-BE49-F238E27FC236}">
                <a16:creationId xmlns:a16="http://schemas.microsoft.com/office/drawing/2014/main" id="{DACBB066-08E6-4AEE-A29E-488D21B154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8" name="Line 75">
            <a:extLst>
              <a:ext uri="{FF2B5EF4-FFF2-40B4-BE49-F238E27FC236}">
                <a16:creationId xmlns:a16="http://schemas.microsoft.com/office/drawing/2014/main" id="{A7AB4041-204C-4FF0-8D61-DAA12E97EA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" name="Line 76">
            <a:extLst>
              <a:ext uri="{FF2B5EF4-FFF2-40B4-BE49-F238E27FC236}">
                <a16:creationId xmlns:a16="http://schemas.microsoft.com/office/drawing/2014/main" id="{17476D7E-E4A1-4A5C-ADB6-B420A22255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30" name="Group 77">
          <a:extLst>
            <a:ext uri="{FF2B5EF4-FFF2-40B4-BE49-F238E27FC236}">
              <a16:creationId xmlns:a16="http://schemas.microsoft.com/office/drawing/2014/main" id="{5F2158BE-0BD0-487E-AE6E-4A4D84AC573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31" name="Line 78">
            <a:extLst>
              <a:ext uri="{FF2B5EF4-FFF2-40B4-BE49-F238E27FC236}">
                <a16:creationId xmlns:a16="http://schemas.microsoft.com/office/drawing/2014/main" id="{3551C849-E070-42BA-A914-C8B8671A0D1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" name="Line 79">
            <a:extLst>
              <a:ext uri="{FF2B5EF4-FFF2-40B4-BE49-F238E27FC236}">
                <a16:creationId xmlns:a16="http://schemas.microsoft.com/office/drawing/2014/main" id="{93BC433D-D588-4992-82D0-DB3C45F2FA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" name="Line 80">
            <a:extLst>
              <a:ext uri="{FF2B5EF4-FFF2-40B4-BE49-F238E27FC236}">
                <a16:creationId xmlns:a16="http://schemas.microsoft.com/office/drawing/2014/main" id="{586ACB93-77D7-44D7-87F6-DAB06CE93A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34" name="Group 81">
          <a:extLst>
            <a:ext uri="{FF2B5EF4-FFF2-40B4-BE49-F238E27FC236}">
              <a16:creationId xmlns:a16="http://schemas.microsoft.com/office/drawing/2014/main" id="{722E7316-B5B7-4A86-A46F-00C99B68902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35" name="Line 82">
            <a:extLst>
              <a:ext uri="{FF2B5EF4-FFF2-40B4-BE49-F238E27FC236}">
                <a16:creationId xmlns:a16="http://schemas.microsoft.com/office/drawing/2014/main" id="{D526E60F-2FA5-4F28-ACB2-CA53F76E2B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6" name="Line 83">
            <a:extLst>
              <a:ext uri="{FF2B5EF4-FFF2-40B4-BE49-F238E27FC236}">
                <a16:creationId xmlns:a16="http://schemas.microsoft.com/office/drawing/2014/main" id="{06E73141-35F4-4E37-975E-1E57255CAA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7" name="Line 84">
            <a:extLst>
              <a:ext uri="{FF2B5EF4-FFF2-40B4-BE49-F238E27FC236}">
                <a16:creationId xmlns:a16="http://schemas.microsoft.com/office/drawing/2014/main" id="{AF2CF201-0EE0-410C-A469-C747F2506BE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38" name="Group 85">
          <a:extLst>
            <a:ext uri="{FF2B5EF4-FFF2-40B4-BE49-F238E27FC236}">
              <a16:creationId xmlns:a16="http://schemas.microsoft.com/office/drawing/2014/main" id="{5F6C1A17-8E29-4907-BE9A-1B0C517BCD1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39" name="Line 86">
            <a:extLst>
              <a:ext uri="{FF2B5EF4-FFF2-40B4-BE49-F238E27FC236}">
                <a16:creationId xmlns:a16="http://schemas.microsoft.com/office/drawing/2014/main" id="{F19179E6-AF2D-41C0-91DF-E243D69B37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0" name="Line 87">
            <a:extLst>
              <a:ext uri="{FF2B5EF4-FFF2-40B4-BE49-F238E27FC236}">
                <a16:creationId xmlns:a16="http://schemas.microsoft.com/office/drawing/2014/main" id="{53AEE73C-FDB6-49DE-BF42-B85BDDBF7F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1" name="Line 88">
            <a:extLst>
              <a:ext uri="{FF2B5EF4-FFF2-40B4-BE49-F238E27FC236}">
                <a16:creationId xmlns:a16="http://schemas.microsoft.com/office/drawing/2014/main" id="{E2720744-C6C9-410D-AAC2-9B3E3123825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42" name="Group 89">
          <a:extLst>
            <a:ext uri="{FF2B5EF4-FFF2-40B4-BE49-F238E27FC236}">
              <a16:creationId xmlns:a16="http://schemas.microsoft.com/office/drawing/2014/main" id="{2CA0F7EB-30BA-42B9-90CB-E0D849D43F7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43" name="Line 90">
            <a:extLst>
              <a:ext uri="{FF2B5EF4-FFF2-40B4-BE49-F238E27FC236}">
                <a16:creationId xmlns:a16="http://schemas.microsoft.com/office/drawing/2014/main" id="{99FA5F73-2E2F-40FF-B692-DBA31A818F9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4" name="Line 91">
            <a:extLst>
              <a:ext uri="{FF2B5EF4-FFF2-40B4-BE49-F238E27FC236}">
                <a16:creationId xmlns:a16="http://schemas.microsoft.com/office/drawing/2014/main" id="{B21E7D3D-17A8-4E22-BDAC-6522356C14A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5" name="Line 92">
            <a:extLst>
              <a:ext uri="{FF2B5EF4-FFF2-40B4-BE49-F238E27FC236}">
                <a16:creationId xmlns:a16="http://schemas.microsoft.com/office/drawing/2014/main" id="{B113B534-A62C-4F99-BAFF-7F14DCDD31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46" name="Group 93">
          <a:extLst>
            <a:ext uri="{FF2B5EF4-FFF2-40B4-BE49-F238E27FC236}">
              <a16:creationId xmlns:a16="http://schemas.microsoft.com/office/drawing/2014/main" id="{A13FFFD9-4747-4122-BCC8-165FD7EAB5D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47" name="Line 94">
            <a:extLst>
              <a:ext uri="{FF2B5EF4-FFF2-40B4-BE49-F238E27FC236}">
                <a16:creationId xmlns:a16="http://schemas.microsoft.com/office/drawing/2014/main" id="{FC44D70D-D288-4555-A915-51A7DD7B81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8" name="Line 95">
            <a:extLst>
              <a:ext uri="{FF2B5EF4-FFF2-40B4-BE49-F238E27FC236}">
                <a16:creationId xmlns:a16="http://schemas.microsoft.com/office/drawing/2014/main" id="{7283087D-5FC4-45B1-8E15-8A94FB3E1D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9" name="Line 96">
            <a:extLst>
              <a:ext uri="{FF2B5EF4-FFF2-40B4-BE49-F238E27FC236}">
                <a16:creationId xmlns:a16="http://schemas.microsoft.com/office/drawing/2014/main" id="{3B4CB5A8-315A-45CF-BB74-AFE617962BF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50" name="Group 97">
          <a:extLst>
            <a:ext uri="{FF2B5EF4-FFF2-40B4-BE49-F238E27FC236}">
              <a16:creationId xmlns:a16="http://schemas.microsoft.com/office/drawing/2014/main" id="{DFEA0977-5340-4B30-AF33-4A0646E01C1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51" name="Line 98">
            <a:extLst>
              <a:ext uri="{FF2B5EF4-FFF2-40B4-BE49-F238E27FC236}">
                <a16:creationId xmlns:a16="http://schemas.microsoft.com/office/drawing/2014/main" id="{0CC318C0-90B0-4B8F-9653-0AAA3FE135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2" name="Line 99">
            <a:extLst>
              <a:ext uri="{FF2B5EF4-FFF2-40B4-BE49-F238E27FC236}">
                <a16:creationId xmlns:a16="http://schemas.microsoft.com/office/drawing/2014/main" id="{EA2B957C-AF32-4AFD-AAEE-7D6E2E12C7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3" name="Line 100">
            <a:extLst>
              <a:ext uri="{FF2B5EF4-FFF2-40B4-BE49-F238E27FC236}">
                <a16:creationId xmlns:a16="http://schemas.microsoft.com/office/drawing/2014/main" id="{27CE9F7C-1769-4AF5-A044-EC0B5F0B3A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54" name="Group 101">
          <a:extLst>
            <a:ext uri="{FF2B5EF4-FFF2-40B4-BE49-F238E27FC236}">
              <a16:creationId xmlns:a16="http://schemas.microsoft.com/office/drawing/2014/main" id="{11DDDFF5-5591-4410-9F78-570943BBB14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55" name="Line 102">
            <a:extLst>
              <a:ext uri="{FF2B5EF4-FFF2-40B4-BE49-F238E27FC236}">
                <a16:creationId xmlns:a16="http://schemas.microsoft.com/office/drawing/2014/main" id="{3CB87A32-C0D2-415D-9022-0D286B7BDBF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6" name="Line 103">
            <a:extLst>
              <a:ext uri="{FF2B5EF4-FFF2-40B4-BE49-F238E27FC236}">
                <a16:creationId xmlns:a16="http://schemas.microsoft.com/office/drawing/2014/main" id="{269B14BA-2D70-4655-90B2-F251114959D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7" name="Line 104">
            <a:extLst>
              <a:ext uri="{FF2B5EF4-FFF2-40B4-BE49-F238E27FC236}">
                <a16:creationId xmlns:a16="http://schemas.microsoft.com/office/drawing/2014/main" id="{CB3DFB0A-6DE4-4FB8-BA92-3B8A7223EC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58" name="Group 105">
          <a:extLst>
            <a:ext uri="{FF2B5EF4-FFF2-40B4-BE49-F238E27FC236}">
              <a16:creationId xmlns:a16="http://schemas.microsoft.com/office/drawing/2014/main" id="{A84DB631-4C9F-4BF6-90D2-00570B79EB7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59" name="Line 106">
            <a:extLst>
              <a:ext uri="{FF2B5EF4-FFF2-40B4-BE49-F238E27FC236}">
                <a16:creationId xmlns:a16="http://schemas.microsoft.com/office/drawing/2014/main" id="{E1D51CD3-5A9B-4F01-8A35-B395FDC7EF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0" name="Line 107">
            <a:extLst>
              <a:ext uri="{FF2B5EF4-FFF2-40B4-BE49-F238E27FC236}">
                <a16:creationId xmlns:a16="http://schemas.microsoft.com/office/drawing/2014/main" id="{B7F68078-DC13-49D6-B145-03D3BA1BAA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1" name="Line 108">
            <a:extLst>
              <a:ext uri="{FF2B5EF4-FFF2-40B4-BE49-F238E27FC236}">
                <a16:creationId xmlns:a16="http://schemas.microsoft.com/office/drawing/2014/main" id="{7179DB76-2419-423F-863A-C8D1E819DE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62" name="Group 109">
          <a:extLst>
            <a:ext uri="{FF2B5EF4-FFF2-40B4-BE49-F238E27FC236}">
              <a16:creationId xmlns:a16="http://schemas.microsoft.com/office/drawing/2014/main" id="{DD0DB3C5-1336-4F11-A4A7-EC6F85C1F92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63" name="Line 110">
            <a:extLst>
              <a:ext uri="{FF2B5EF4-FFF2-40B4-BE49-F238E27FC236}">
                <a16:creationId xmlns:a16="http://schemas.microsoft.com/office/drawing/2014/main" id="{4891E159-55D6-4DC0-BAFC-8E2C52C277A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4" name="Line 111">
            <a:extLst>
              <a:ext uri="{FF2B5EF4-FFF2-40B4-BE49-F238E27FC236}">
                <a16:creationId xmlns:a16="http://schemas.microsoft.com/office/drawing/2014/main" id="{694F25CB-929C-48A7-859B-2AAB7920A15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5" name="Line 112">
            <a:extLst>
              <a:ext uri="{FF2B5EF4-FFF2-40B4-BE49-F238E27FC236}">
                <a16:creationId xmlns:a16="http://schemas.microsoft.com/office/drawing/2014/main" id="{235557A0-39C1-4280-B3ED-A365788C9FC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66" name="Group 113">
          <a:extLst>
            <a:ext uri="{FF2B5EF4-FFF2-40B4-BE49-F238E27FC236}">
              <a16:creationId xmlns:a16="http://schemas.microsoft.com/office/drawing/2014/main" id="{10D49FE0-F9E2-4488-B2A1-77085613B0F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67" name="Line 114">
            <a:extLst>
              <a:ext uri="{FF2B5EF4-FFF2-40B4-BE49-F238E27FC236}">
                <a16:creationId xmlns:a16="http://schemas.microsoft.com/office/drawing/2014/main" id="{ABFB8416-D6C9-49ED-BAC4-DC15BD6019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8" name="Line 115">
            <a:extLst>
              <a:ext uri="{FF2B5EF4-FFF2-40B4-BE49-F238E27FC236}">
                <a16:creationId xmlns:a16="http://schemas.microsoft.com/office/drawing/2014/main" id="{0A6793BF-01BF-4717-B3BF-B1C4F0F657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Line 116">
            <a:extLst>
              <a:ext uri="{FF2B5EF4-FFF2-40B4-BE49-F238E27FC236}">
                <a16:creationId xmlns:a16="http://schemas.microsoft.com/office/drawing/2014/main" id="{8799561B-5B05-45A4-9603-4DAED20DEE8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70" name="Group 117">
          <a:extLst>
            <a:ext uri="{FF2B5EF4-FFF2-40B4-BE49-F238E27FC236}">
              <a16:creationId xmlns:a16="http://schemas.microsoft.com/office/drawing/2014/main" id="{0DE4A8AA-4FD6-4ADB-983B-877C506DE69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71" name="Line 118">
            <a:extLst>
              <a:ext uri="{FF2B5EF4-FFF2-40B4-BE49-F238E27FC236}">
                <a16:creationId xmlns:a16="http://schemas.microsoft.com/office/drawing/2014/main" id="{6D8E38AE-9F18-4FE8-8820-FEDC52109D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2" name="Line 119">
            <a:extLst>
              <a:ext uri="{FF2B5EF4-FFF2-40B4-BE49-F238E27FC236}">
                <a16:creationId xmlns:a16="http://schemas.microsoft.com/office/drawing/2014/main" id="{957D004B-78BD-4307-8A21-01976C62A41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3" name="Line 120">
            <a:extLst>
              <a:ext uri="{FF2B5EF4-FFF2-40B4-BE49-F238E27FC236}">
                <a16:creationId xmlns:a16="http://schemas.microsoft.com/office/drawing/2014/main" id="{A41B6CA2-0EB5-4976-A7AF-33BB2C225D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74" name="Group 121">
          <a:extLst>
            <a:ext uri="{FF2B5EF4-FFF2-40B4-BE49-F238E27FC236}">
              <a16:creationId xmlns:a16="http://schemas.microsoft.com/office/drawing/2014/main" id="{5C2BEE14-08EB-4745-BB91-037B57EC671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75" name="Line 122">
            <a:extLst>
              <a:ext uri="{FF2B5EF4-FFF2-40B4-BE49-F238E27FC236}">
                <a16:creationId xmlns:a16="http://schemas.microsoft.com/office/drawing/2014/main" id="{51E92D9A-E757-48C7-A437-683FE72A6A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" name="Line 123">
            <a:extLst>
              <a:ext uri="{FF2B5EF4-FFF2-40B4-BE49-F238E27FC236}">
                <a16:creationId xmlns:a16="http://schemas.microsoft.com/office/drawing/2014/main" id="{ABAFABDA-41D5-4C31-AC13-9C623534591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7" name="Line 124">
            <a:extLst>
              <a:ext uri="{FF2B5EF4-FFF2-40B4-BE49-F238E27FC236}">
                <a16:creationId xmlns:a16="http://schemas.microsoft.com/office/drawing/2014/main" id="{1248486E-99BA-4A12-B627-5B11F766AA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78" name="Group 125">
          <a:extLst>
            <a:ext uri="{FF2B5EF4-FFF2-40B4-BE49-F238E27FC236}">
              <a16:creationId xmlns:a16="http://schemas.microsoft.com/office/drawing/2014/main" id="{DCE01634-6ACD-493D-8FFD-28E774CAE0B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79" name="Line 126">
            <a:extLst>
              <a:ext uri="{FF2B5EF4-FFF2-40B4-BE49-F238E27FC236}">
                <a16:creationId xmlns:a16="http://schemas.microsoft.com/office/drawing/2014/main" id="{B3CDA76C-B6D1-495F-B597-AA5476B1E0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0" name="Line 127">
            <a:extLst>
              <a:ext uri="{FF2B5EF4-FFF2-40B4-BE49-F238E27FC236}">
                <a16:creationId xmlns:a16="http://schemas.microsoft.com/office/drawing/2014/main" id="{3AF00EAC-DB2E-45FE-B807-624D5AA5FF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1" name="Line 128">
            <a:extLst>
              <a:ext uri="{FF2B5EF4-FFF2-40B4-BE49-F238E27FC236}">
                <a16:creationId xmlns:a16="http://schemas.microsoft.com/office/drawing/2014/main" id="{61F18C8E-39AF-49F1-95AE-BFB965BCA0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82" name="Group 129">
          <a:extLst>
            <a:ext uri="{FF2B5EF4-FFF2-40B4-BE49-F238E27FC236}">
              <a16:creationId xmlns:a16="http://schemas.microsoft.com/office/drawing/2014/main" id="{4EB97F78-0FD5-4319-8159-7B4C64651B2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83" name="Line 130">
            <a:extLst>
              <a:ext uri="{FF2B5EF4-FFF2-40B4-BE49-F238E27FC236}">
                <a16:creationId xmlns:a16="http://schemas.microsoft.com/office/drawing/2014/main" id="{D307A4C2-527B-4D55-8841-B7720F6A76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4" name="Line 131">
            <a:extLst>
              <a:ext uri="{FF2B5EF4-FFF2-40B4-BE49-F238E27FC236}">
                <a16:creationId xmlns:a16="http://schemas.microsoft.com/office/drawing/2014/main" id="{BA0C8BBC-3083-4E13-8C5D-D683149B39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5" name="Line 132">
            <a:extLst>
              <a:ext uri="{FF2B5EF4-FFF2-40B4-BE49-F238E27FC236}">
                <a16:creationId xmlns:a16="http://schemas.microsoft.com/office/drawing/2014/main" id="{D48AEF74-C38E-46B2-AAFC-CC5F0B59D4F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86" name="Group 133">
          <a:extLst>
            <a:ext uri="{FF2B5EF4-FFF2-40B4-BE49-F238E27FC236}">
              <a16:creationId xmlns:a16="http://schemas.microsoft.com/office/drawing/2014/main" id="{49E30B41-8B30-437F-BD6D-D5FCEE92302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87" name="Line 134">
            <a:extLst>
              <a:ext uri="{FF2B5EF4-FFF2-40B4-BE49-F238E27FC236}">
                <a16:creationId xmlns:a16="http://schemas.microsoft.com/office/drawing/2014/main" id="{0FE29580-53B6-466B-B8A5-1E45429579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8" name="Line 135">
            <a:extLst>
              <a:ext uri="{FF2B5EF4-FFF2-40B4-BE49-F238E27FC236}">
                <a16:creationId xmlns:a16="http://schemas.microsoft.com/office/drawing/2014/main" id="{A98D0292-FCF2-460E-B53E-6028DD7C8E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9" name="Line 136">
            <a:extLst>
              <a:ext uri="{FF2B5EF4-FFF2-40B4-BE49-F238E27FC236}">
                <a16:creationId xmlns:a16="http://schemas.microsoft.com/office/drawing/2014/main" id="{1B7948AA-8559-4D24-AD16-D348A2122AB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90" name="Group 137">
          <a:extLst>
            <a:ext uri="{FF2B5EF4-FFF2-40B4-BE49-F238E27FC236}">
              <a16:creationId xmlns:a16="http://schemas.microsoft.com/office/drawing/2014/main" id="{3F47B044-B612-465A-9DDC-60A0FADC070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91" name="Line 138">
            <a:extLst>
              <a:ext uri="{FF2B5EF4-FFF2-40B4-BE49-F238E27FC236}">
                <a16:creationId xmlns:a16="http://schemas.microsoft.com/office/drawing/2014/main" id="{A6846AB8-673C-45A4-BD30-B7A84F2DD11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2" name="Line 139">
            <a:extLst>
              <a:ext uri="{FF2B5EF4-FFF2-40B4-BE49-F238E27FC236}">
                <a16:creationId xmlns:a16="http://schemas.microsoft.com/office/drawing/2014/main" id="{F5E80489-8AE7-4C03-903E-455F136DD82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3" name="Line 140">
            <a:extLst>
              <a:ext uri="{FF2B5EF4-FFF2-40B4-BE49-F238E27FC236}">
                <a16:creationId xmlns:a16="http://schemas.microsoft.com/office/drawing/2014/main" id="{03FF1440-F959-48E3-9DB0-EFD3B61467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94" name="Group 141">
          <a:extLst>
            <a:ext uri="{FF2B5EF4-FFF2-40B4-BE49-F238E27FC236}">
              <a16:creationId xmlns:a16="http://schemas.microsoft.com/office/drawing/2014/main" id="{8C858D53-469A-452F-9967-8DFA9C2A495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95" name="Line 142">
            <a:extLst>
              <a:ext uri="{FF2B5EF4-FFF2-40B4-BE49-F238E27FC236}">
                <a16:creationId xmlns:a16="http://schemas.microsoft.com/office/drawing/2014/main" id="{2E47DC99-74C7-40CA-AE53-D14A937D45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6" name="Line 143">
            <a:extLst>
              <a:ext uri="{FF2B5EF4-FFF2-40B4-BE49-F238E27FC236}">
                <a16:creationId xmlns:a16="http://schemas.microsoft.com/office/drawing/2014/main" id="{EC51DA32-B526-4EB7-BC5C-814A28FAD9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7" name="Line 144">
            <a:extLst>
              <a:ext uri="{FF2B5EF4-FFF2-40B4-BE49-F238E27FC236}">
                <a16:creationId xmlns:a16="http://schemas.microsoft.com/office/drawing/2014/main" id="{D2B48FE7-F49E-4E8C-92E9-180F53CC58C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298" name="Group 145">
          <a:extLst>
            <a:ext uri="{FF2B5EF4-FFF2-40B4-BE49-F238E27FC236}">
              <a16:creationId xmlns:a16="http://schemas.microsoft.com/office/drawing/2014/main" id="{4AE7A691-0692-4864-B410-2ADDAFFCCAA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299" name="Line 146">
            <a:extLst>
              <a:ext uri="{FF2B5EF4-FFF2-40B4-BE49-F238E27FC236}">
                <a16:creationId xmlns:a16="http://schemas.microsoft.com/office/drawing/2014/main" id="{FBB51D93-76B0-4875-A4EB-25ECD37529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0" name="Line 147">
            <a:extLst>
              <a:ext uri="{FF2B5EF4-FFF2-40B4-BE49-F238E27FC236}">
                <a16:creationId xmlns:a16="http://schemas.microsoft.com/office/drawing/2014/main" id="{23960461-1EBA-4612-B170-7A0C840FC1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1" name="Line 148">
            <a:extLst>
              <a:ext uri="{FF2B5EF4-FFF2-40B4-BE49-F238E27FC236}">
                <a16:creationId xmlns:a16="http://schemas.microsoft.com/office/drawing/2014/main" id="{A1CAB77A-F51A-4BE3-94AE-B72286A78CA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02" name="Group 149">
          <a:extLst>
            <a:ext uri="{FF2B5EF4-FFF2-40B4-BE49-F238E27FC236}">
              <a16:creationId xmlns:a16="http://schemas.microsoft.com/office/drawing/2014/main" id="{DA0BFF8F-4277-48ED-BF0D-902268C87ED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03" name="Line 150">
            <a:extLst>
              <a:ext uri="{FF2B5EF4-FFF2-40B4-BE49-F238E27FC236}">
                <a16:creationId xmlns:a16="http://schemas.microsoft.com/office/drawing/2014/main" id="{7422062C-DDD7-419A-90BD-C31BB22E74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4" name="Line 151">
            <a:extLst>
              <a:ext uri="{FF2B5EF4-FFF2-40B4-BE49-F238E27FC236}">
                <a16:creationId xmlns:a16="http://schemas.microsoft.com/office/drawing/2014/main" id="{87D69D8D-DE9A-4250-99DB-F6F4DA1E3F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5" name="Line 152">
            <a:extLst>
              <a:ext uri="{FF2B5EF4-FFF2-40B4-BE49-F238E27FC236}">
                <a16:creationId xmlns:a16="http://schemas.microsoft.com/office/drawing/2014/main" id="{8915B1A8-BEEB-4E52-A77B-749E627B33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06" name="Group 153">
          <a:extLst>
            <a:ext uri="{FF2B5EF4-FFF2-40B4-BE49-F238E27FC236}">
              <a16:creationId xmlns:a16="http://schemas.microsoft.com/office/drawing/2014/main" id="{CB65D7B0-C7FA-46D7-82FD-39E958FD2EF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07" name="Line 154">
            <a:extLst>
              <a:ext uri="{FF2B5EF4-FFF2-40B4-BE49-F238E27FC236}">
                <a16:creationId xmlns:a16="http://schemas.microsoft.com/office/drawing/2014/main" id="{675225E7-6441-4F00-94EB-EF317D3308D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8" name="Line 155">
            <a:extLst>
              <a:ext uri="{FF2B5EF4-FFF2-40B4-BE49-F238E27FC236}">
                <a16:creationId xmlns:a16="http://schemas.microsoft.com/office/drawing/2014/main" id="{E1D207A6-E56C-4448-882D-C82224A8A21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9" name="Line 156">
            <a:extLst>
              <a:ext uri="{FF2B5EF4-FFF2-40B4-BE49-F238E27FC236}">
                <a16:creationId xmlns:a16="http://schemas.microsoft.com/office/drawing/2014/main" id="{5F1B8D71-337B-4F28-A55B-F4627E14B7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10" name="Group 157">
          <a:extLst>
            <a:ext uri="{FF2B5EF4-FFF2-40B4-BE49-F238E27FC236}">
              <a16:creationId xmlns:a16="http://schemas.microsoft.com/office/drawing/2014/main" id="{686F4A9C-F4A1-43ED-80E5-B3DE6DA2E1E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11" name="Line 158">
            <a:extLst>
              <a:ext uri="{FF2B5EF4-FFF2-40B4-BE49-F238E27FC236}">
                <a16:creationId xmlns:a16="http://schemas.microsoft.com/office/drawing/2014/main" id="{9EDD06CD-1A0A-4042-8047-DD8A451EBC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2" name="Line 159">
            <a:extLst>
              <a:ext uri="{FF2B5EF4-FFF2-40B4-BE49-F238E27FC236}">
                <a16:creationId xmlns:a16="http://schemas.microsoft.com/office/drawing/2014/main" id="{240BE575-6D13-4520-BD2D-EFC6EB8B9C9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3" name="Line 160">
            <a:extLst>
              <a:ext uri="{FF2B5EF4-FFF2-40B4-BE49-F238E27FC236}">
                <a16:creationId xmlns:a16="http://schemas.microsoft.com/office/drawing/2014/main" id="{6E1FF3FC-CFAE-40EC-95F2-026B72115C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14" name="Group 161">
          <a:extLst>
            <a:ext uri="{FF2B5EF4-FFF2-40B4-BE49-F238E27FC236}">
              <a16:creationId xmlns:a16="http://schemas.microsoft.com/office/drawing/2014/main" id="{66B0987D-D1E3-48BB-B44D-C664E7F5686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15" name="Line 162">
            <a:extLst>
              <a:ext uri="{FF2B5EF4-FFF2-40B4-BE49-F238E27FC236}">
                <a16:creationId xmlns:a16="http://schemas.microsoft.com/office/drawing/2014/main" id="{D93DB8CF-12A9-41B6-8B8B-FA6C4F3A858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6" name="Line 163">
            <a:extLst>
              <a:ext uri="{FF2B5EF4-FFF2-40B4-BE49-F238E27FC236}">
                <a16:creationId xmlns:a16="http://schemas.microsoft.com/office/drawing/2014/main" id="{B8CA8B7B-49A5-4AB5-BD4F-35DF6C531F8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7" name="Line 164">
            <a:extLst>
              <a:ext uri="{FF2B5EF4-FFF2-40B4-BE49-F238E27FC236}">
                <a16:creationId xmlns:a16="http://schemas.microsoft.com/office/drawing/2014/main" id="{E79EB181-3B09-4A6A-94E8-1E7A1BA642C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18" name="Group 165">
          <a:extLst>
            <a:ext uri="{FF2B5EF4-FFF2-40B4-BE49-F238E27FC236}">
              <a16:creationId xmlns:a16="http://schemas.microsoft.com/office/drawing/2014/main" id="{130C39C6-B783-432D-95A6-DB887ED5C74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19" name="Line 166">
            <a:extLst>
              <a:ext uri="{FF2B5EF4-FFF2-40B4-BE49-F238E27FC236}">
                <a16:creationId xmlns:a16="http://schemas.microsoft.com/office/drawing/2014/main" id="{4CCD7E12-979A-447C-A8C0-ABC73CD0240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0" name="Line 167">
            <a:extLst>
              <a:ext uri="{FF2B5EF4-FFF2-40B4-BE49-F238E27FC236}">
                <a16:creationId xmlns:a16="http://schemas.microsoft.com/office/drawing/2014/main" id="{C1CD4F25-E291-4E39-A522-DD357557E3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1" name="Line 168">
            <a:extLst>
              <a:ext uri="{FF2B5EF4-FFF2-40B4-BE49-F238E27FC236}">
                <a16:creationId xmlns:a16="http://schemas.microsoft.com/office/drawing/2014/main" id="{36A258EB-BE54-44FC-AC88-BB7DD863FD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22" name="Group 169">
          <a:extLst>
            <a:ext uri="{FF2B5EF4-FFF2-40B4-BE49-F238E27FC236}">
              <a16:creationId xmlns:a16="http://schemas.microsoft.com/office/drawing/2014/main" id="{145F3841-154B-4F0E-B986-B5A6A3D20C5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23" name="Line 170">
            <a:extLst>
              <a:ext uri="{FF2B5EF4-FFF2-40B4-BE49-F238E27FC236}">
                <a16:creationId xmlns:a16="http://schemas.microsoft.com/office/drawing/2014/main" id="{27C029A1-EDDE-4B0F-96C5-41D53BC9D4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4" name="Line 171">
            <a:extLst>
              <a:ext uri="{FF2B5EF4-FFF2-40B4-BE49-F238E27FC236}">
                <a16:creationId xmlns:a16="http://schemas.microsoft.com/office/drawing/2014/main" id="{3F9429DB-727A-439A-AA68-66D03CBB7F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5" name="Line 172">
            <a:extLst>
              <a:ext uri="{FF2B5EF4-FFF2-40B4-BE49-F238E27FC236}">
                <a16:creationId xmlns:a16="http://schemas.microsoft.com/office/drawing/2014/main" id="{1745BA46-DE49-48F8-9241-D1EAD1F68A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26" name="Group 173">
          <a:extLst>
            <a:ext uri="{FF2B5EF4-FFF2-40B4-BE49-F238E27FC236}">
              <a16:creationId xmlns:a16="http://schemas.microsoft.com/office/drawing/2014/main" id="{60C26C71-D26F-4EE1-96B8-B739FCCD4AE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27" name="Line 174">
            <a:extLst>
              <a:ext uri="{FF2B5EF4-FFF2-40B4-BE49-F238E27FC236}">
                <a16:creationId xmlns:a16="http://schemas.microsoft.com/office/drawing/2014/main" id="{9ACB91E3-910D-44B8-9307-F838E5ED8F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8" name="Line 175">
            <a:extLst>
              <a:ext uri="{FF2B5EF4-FFF2-40B4-BE49-F238E27FC236}">
                <a16:creationId xmlns:a16="http://schemas.microsoft.com/office/drawing/2014/main" id="{C5B00A54-B147-45D6-BF0F-0BA39219A3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9" name="Line 176">
            <a:extLst>
              <a:ext uri="{FF2B5EF4-FFF2-40B4-BE49-F238E27FC236}">
                <a16:creationId xmlns:a16="http://schemas.microsoft.com/office/drawing/2014/main" id="{E48E5490-45DF-4055-8788-0B71A66754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30" name="Group 177">
          <a:extLst>
            <a:ext uri="{FF2B5EF4-FFF2-40B4-BE49-F238E27FC236}">
              <a16:creationId xmlns:a16="http://schemas.microsoft.com/office/drawing/2014/main" id="{9329C3B3-6BD3-4D6C-959F-51E58C8435E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31" name="Line 178">
            <a:extLst>
              <a:ext uri="{FF2B5EF4-FFF2-40B4-BE49-F238E27FC236}">
                <a16:creationId xmlns:a16="http://schemas.microsoft.com/office/drawing/2014/main" id="{14C6C946-024A-4582-907D-794DAAAE2C0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2" name="Line 179">
            <a:extLst>
              <a:ext uri="{FF2B5EF4-FFF2-40B4-BE49-F238E27FC236}">
                <a16:creationId xmlns:a16="http://schemas.microsoft.com/office/drawing/2014/main" id="{EF036B3D-F91C-4D81-91EF-DACF584F6FC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3" name="Line 180">
            <a:extLst>
              <a:ext uri="{FF2B5EF4-FFF2-40B4-BE49-F238E27FC236}">
                <a16:creationId xmlns:a16="http://schemas.microsoft.com/office/drawing/2014/main" id="{56EA3709-CA25-4162-BE7F-6C7594CF4E8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34" name="Group 181">
          <a:extLst>
            <a:ext uri="{FF2B5EF4-FFF2-40B4-BE49-F238E27FC236}">
              <a16:creationId xmlns:a16="http://schemas.microsoft.com/office/drawing/2014/main" id="{B4084A54-2321-4C6C-921E-3A6223E9203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35" name="Line 182">
            <a:extLst>
              <a:ext uri="{FF2B5EF4-FFF2-40B4-BE49-F238E27FC236}">
                <a16:creationId xmlns:a16="http://schemas.microsoft.com/office/drawing/2014/main" id="{9BA6CCE7-EAC5-4895-8EE1-49162DA094F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6" name="Line 183">
            <a:extLst>
              <a:ext uri="{FF2B5EF4-FFF2-40B4-BE49-F238E27FC236}">
                <a16:creationId xmlns:a16="http://schemas.microsoft.com/office/drawing/2014/main" id="{563A9001-FC07-4FA4-983B-EE49882F06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" name="Line 184">
            <a:extLst>
              <a:ext uri="{FF2B5EF4-FFF2-40B4-BE49-F238E27FC236}">
                <a16:creationId xmlns:a16="http://schemas.microsoft.com/office/drawing/2014/main" id="{2AC67B8D-8280-4F41-BFF5-0AEFFE0D99E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38" name="Group 185">
          <a:extLst>
            <a:ext uri="{FF2B5EF4-FFF2-40B4-BE49-F238E27FC236}">
              <a16:creationId xmlns:a16="http://schemas.microsoft.com/office/drawing/2014/main" id="{48CF3532-0C6A-4D5F-9326-8EE6FE1C245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39" name="Line 186">
            <a:extLst>
              <a:ext uri="{FF2B5EF4-FFF2-40B4-BE49-F238E27FC236}">
                <a16:creationId xmlns:a16="http://schemas.microsoft.com/office/drawing/2014/main" id="{67BFC5FA-00B8-4689-9D57-59C2E0F09C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0" name="Line 187">
            <a:extLst>
              <a:ext uri="{FF2B5EF4-FFF2-40B4-BE49-F238E27FC236}">
                <a16:creationId xmlns:a16="http://schemas.microsoft.com/office/drawing/2014/main" id="{616EDDD8-6043-409F-A213-5585AF2CE3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1" name="Line 188">
            <a:extLst>
              <a:ext uri="{FF2B5EF4-FFF2-40B4-BE49-F238E27FC236}">
                <a16:creationId xmlns:a16="http://schemas.microsoft.com/office/drawing/2014/main" id="{070EF4BC-6C90-4AE8-BAC9-40E83D6B28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42" name="Group 189">
          <a:extLst>
            <a:ext uri="{FF2B5EF4-FFF2-40B4-BE49-F238E27FC236}">
              <a16:creationId xmlns:a16="http://schemas.microsoft.com/office/drawing/2014/main" id="{C790FDBA-61BD-40A2-85C0-826B173F618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43" name="Line 190">
            <a:extLst>
              <a:ext uri="{FF2B5EF4-FFF2-40B4-BE49-F238E27FC236}">
                <a16:creationId xmlns:a16="http://schemas.microsoft.com/office/drawing/2014/main" id="{D73668BE-1AA6-40B7-9ED4-D023AF97EA1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4" name="Line 191">
            <a:extLst>
              <a:ext uri="{FF2B5EF4-FFF2-40B4-BE49-F238E27FC236}">
                <a16:creationId xmlns:a16="http://schemas.microsoft.com/office/drawing/2014/main" id="{4C04E5D6-3A6F-49F6-91C1-C408DB37E7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5" name="Line 192">
            <a:extLst>
              <a:ext uri="{FF2B5EF4-FFF2-40B4-BE49-F238E27FC236}">
                <a16:creationId xmlns:a16="http://schemas.microsoft.com/office/drawing/2014/main" id="{93C49D70-169C-4F3A-9BC0-0676AA1AC7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46" name="Group 193">
          <a:extLst>
            <a:ext uri="{FF2B5EF4-FFF2-40B4-BE49-F238E27FC236}">
              <a16:creationId xmlns:a16="http://schemas.microsoft.com/office/drawing/2014/main" id="{2CBF5872-F907-406A-BC24-689AD63CA0C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47" name="Line 194">
            <a:extLst>
              <a:ext uri="{FF2B5EF4-FFF2-40B4-BE49-F238E27FC236}">
                <a16:creationId xmlns:a16="http://schemas.microsoft.com/office/drawing/2014/main" id="{60C51034-767B-4986-B1C7-09F49DBDD8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8" name="Line 195">
            <a:extLst>
              <a:ext uri="{FF2B5EF4-FFF2-40B4-BE49-F238E27FC236}">
                <a16:creationId xmlns:a16="http://schemas.microsoft.com/office/drawing/2014/main" id="{EDEB509C-29B0-4BCD-99EB-8AEFD533B9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9" name="Line 196">
            <a:extLst>
              <a:ext uri="{FF2B5EF4-FFF2-40B4-BE49-F238E27FC236}">
                <a16:creationId xmlns:a16="http://schemas.microsoft.com/office/drawing/2014/main" id="{1D78B20C-EAA5-4E1F-B0E3-EC47758FCB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50" name="Group 197">
          <a:extLst>
            <a:ext uri="{FF2B5EF4-FFF2-40B4-BE49-F238E27FC236}">
              <a16:creationId xmlns:a16="http://schemas.microsoft.com/office/drawing/2014/main" id="{CE9A9464-5EFA-44E2-B8D4-2BC359E74E9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51" name="Line 198">
            <a:extLst>
              <a:ext uri="{FF2B5EF4-FFF2-40B4-BE49-F238E27FC236}">
                <a16:creationId xmlns:a16="http://schemas.microsoft.com/office/drawing/2014/main" id="{0B0253B5-076E-4041-9DA5-2C66796BB4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2" name="Line 199">
            <a:extLst>
              <a:ext uri="{FF2B5EF4-FFF2-40B4-BE49-F238E27FC236}">
                <a16:creationId xmlns:a16="http://schemas.microsoft.com/office/drawing/2014/main" id="{065F7482-240F-4725-97B4-4CD2E0C9AB8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3" name="Line 200">
            <a:extLst>
              <a:ext uri="{FF2B5EF4-FFF2-40B4-BE49-F238E27FC236}">
                <a16:creationId xmlns:a16="http://schemas.microsoft.com/office/drawing/2014/main" id="{28CDBBDD-9C67-4A7B-BB93-EB99C6AE65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54" name="Group 201">
          <a:extLst>
            <a:ext uri="{FF2B5EF4-FFF2-40B4-BE49-F238E27FC236}">
              <a16:creationId xmlns:a16="http://schemas.microsoft.com/office/drawing/2014/main" id="{1F2D64DA-8416-4D7D-A19D-FE95A39B88A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55" name="Line 202">
            <a:extLst>
              <a:ext uri="{FF2B5EF4-FFF2-40B4-BE49-F238E27FC236}">
                <a16:creationId xmlns:a16="http://schemas.microsoft.com/office/drawing/2014/main" id="{8237B061-C753-4EEE-86C8-DD712B6ADA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6" name="Line 203">
            <a:extLst>
              <a:ext uri="{FF2B5EF4-FFF2-40B4-BE49-F238E27FC236}">
                <a16:creationId xmlns:a16="http://schemas.microsoft.com/office/drawing/2014/main" id="{784B8282-390B-4DBC-BC2E-4C8B40CA1A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" name="Line 204">
            <a:extLst>
              <a:ext uri="{FF2B5EF4-FFF2-40B4-BE49-F238E27FC236}">
                <a16:creationId xmlns:a16="http://schemas.microsoft.com/office/drawing/2014/main" id="{1E662ECD-5AFE-4E29-8AEC-5C09D52A60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58" name="Group 205">
          <a:extLst>
            <a:ext uri="{FF2B5EF4-FFF2-40B4-BE49-F238E27FC236}">
              <a16:creationId xmlns:a16="http://schemas.microsoft.com/office/drawing/2014/main" id="{C0922146-55F4-4457-9A2E-838866344C0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59" name="Line 206">
            <a:extLst>
              <a:ext uri="{FF2B5EF4-FFF2-40B4-BE49-F238E27FC236}">
                <a16:creationId xmlns:a16="http://schemas.microsoft.com/office/drawing/2014/main" id="{9BBD4B8A-B48F-463F-BA59-FDE1F9A275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0" name="Line 207">
            <a:extLst>
              <a:ext uri="{FF2B5EF4-FFF2-40B4-BE49-F238E27FC236}">
                <a16:creationId xmlns:a16="http://schemas.microsoft.com/office/drawing/2014/main" id="{308C3EC6-CAFD-4426-A2DC-6369CB6C95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1" name="Line 208">
            <a:extLst>
              <a:ext uri="{FF2B5EF4-FFF2-40B4-BE49-F238E27FC236}">
                <a16:creationId xmlns:a16="http://schemas.microsoft.com/office/drawing/2014/main" id="{2DB6236A-BC34-4861-A022-A59FBC05C7F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62" name="Group 209">
          <a:extLst>
            <a:ext uri="{FF2B5EF4-FFF2-40B4-BE49-F238E27FC236}">
              <a16:creationId xmlns:a16="http://schemas.microsoft.com/office/drawing/2014/main" id="{5FCCE17B-D15F-46DD-BCDF-493446A177F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63" name="Line 210">
            <a:extLst>
              <a:ext uri="{FF2B5EF4-FFF2-40B4-BE49-F238E27FC236}">
                <a16:creationId xmlns:a16="http://schemas.microsoft.com/office/drawing/2014/main" id="{AE437B1A-969A-44A6-9910-3CA4414100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4" name="Line 211">
            <a:extLst>
              <a:ext uri="{FF2B5EF4-FFF2-40B4-BE49-F238E27FC236}">
                <a16:creationId xmlns:a16="http://schemas.microsoft.com/office/drawing/2014/main" id="{86E15446-CFC1-4D64-A37F-4349DB3037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5" name="Line 212">
            <a:extLst>
              <a:ext uri="{FF2B5EF4-FFF2-40B4-BE49-F238E27FC236}">
                <a16:creationId xmlns:a16="http://schemas.microsoft.com/office/drawing/2014/main" id="{183087C9-DF0A-4E72-9BEE-5525696FAEF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66" name="Group 213">
          <a:extLst>
            <a:ext uri="{FF2B5EF4-FFF2-40B4-BE49-F238E27FC236}">
              <a16:creationId xmlns:a16="http://schemas.microsoft.com/office/drawing/2014/main" id="{6DB5F7B9-902A-4DE4-93C7-8D6A5B9952A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67" name="Line 214">
            <a:extLst>
              <a:ext uri="{FF2B5EF4-FFF2-40B4-BE49-F238E27FC236}">
                <a16:creationId xmlns:a16="http://schemas.microsoft.com/office/drawing/2014/main" id="{22F22E2C-54B4-40FB-9586-168E6D4203F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8" name="Line 215">
            <a:extLst>
              <a:ext uri="{FF2B5EF4-FFF2-40B4-BE49-F238E27FC236}">
                <a16:creationId xmlns:a16="http://schemas.microsoft.com/office/drawing/2014/main" id="{C46469CC-8DD0-476B-8DA2-E6EBA750BA6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9" name="Line 216">
            <a:extLst>
              <a:ext uri="{FF2B5EF4-FFF2-40B4-BE49-F238E27FC236}">
                <a16:creationId xmlns:a16="http://schemas.microsoft.com/office/drawing/2014/main" id="{0D7F279F-3699-4F1B-B7C7-4E7DCF43B6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70" name="Group 217">
          <a:extLst>
            <a:ext uri="{FF2B5EF4-FFF2-40B4-BE49-F238E27FC236}">
              <a16:creationId xmlns:a16="http://schemas.microsoft.com/office/drawing/2014/main" id="{2BE678C8-D3D9-4C61-A6C8-54B14117C69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71" name="Line 218">
            <a:extLst>
              <a:ext uri="{FF2B5EF4-FFF2-40B4-BE49-F238E27FC236}">
                <a16:creationId xmlns:a16="http://schemas.microsoft.com/office/drawing/2014/main" id="{5D45EB54-1154-4BC0-B406-8091D3D8E8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2" name="Line 219">
            <a:extLst>
              <a:ext uri="{FF2B5EF4-FFF2-40B4-BE49-F238E27FC236}">
                <a16:creationId xmlns:a16="http://schemas.microsoft.com/office/drawing/2014/main" id="{AB60AAED-EB19-4393-8AFF-682E354A9D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3" name="Line 220">
            <a:extLst>
              <a:ext uri="{FF2B5EF4-FFF2-40B4-BE49-F238E27FC236}">
                <a16:creationId xmlns:a16="http://schemas.microsoft.com/office/drawing/2014/main" id="{C7E6460C-4619-4D1A-85F9-F61171E7BC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74" name="Group 221">
          <a:extLst>
            <a:ext uri="{FF2B5EF4-FFF2-40B4-BE49-F238E27FC236}">
              <a16:creationId xmlns:a16="http://schemas.microsoft.com/office/drawing/2014/main" id="{2FDEEE05-3F6D-46B7-8576-4E54B51E1B0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75" name="Line 222">
            <a:extLst>
              <a:ext uri="{FF2B5EF4-FFF2-40B4-BE49-F238E27FC236}">
                <a16:creationId xmlns:a16="http://schemas.microsoft.com/office/drawing/2014/main" id="{8BDC52E7-D563-438F-BB26-F52B4642D07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6" name="Line 223">
            <a:extLst>
              <a:ext uri="{FF2B5EF4-FFF2-40B4-BE49-F238E27FC236}">
                <a16:creationId xmlns:a16="http://schemas.microsoft.com/office/drawing/2014/main" id="{0EBBE483-5009-49D4-8B2C-7F4620CBBA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7" name="Line 224">
            <a:extLst>
              <a:ext uri="{FF2B5EF4-FFF2-40B4-BE49-F238E27FC236}">
                <a16:creationId xmlns:a16="http://schemas.microsoft.com/office/drawing/2014/main" id="{BDFE54A2-1694-491F-AA5B-6B8B5D362E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78" name="Group 225">
          <a:extLst>
            <a:ext uri="{FF2B5EF4-FFF2-40B4-BE49-F238E27FC236}">
              <a16:creationId xmlns:a16="http://schemas.microsoft.com/office/drawing/2014/main" id="{38644498-A483-45F8-80C2-B8E084117C2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79" name="Line 226">
            <a:extLst>
              <a:ext uri="{FF2B5EF4-FFF2-40B4-BE49-F238E27FC236}">
                <a16:creationId xmlns:a16="http://schemas.microsoft.com/office/drawing/2014/main" id="{80EE8D75-76F2-4C8D-BDFC-5BE62E3E341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0" name="Line 227">
            <a:extLst>
              <a:ext uri="{FF2B5EF4-FFF2-40B4-BE49-F238E27FC236}">
                <a16:creationId xmlns:a16="http://schemas.microsoft.com/office/drawing/2014/main" id="{073D2FC0-A4EB-49E0-8CBE-D4E5CFFB877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1" name="Line 228">
            <a:extLst>
              <a:ext uri="{FF2B5EF4-FFF2-40B4-BE49-F238E27FC236}">
                <a16:creationId xmlns:a16="http://schemas.microsoft.com/office/drawing/2014/main" id="{C934DB03-6C02-4B24-BADE-C1C7963FB3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82" name="Group 229">
          <a:extLst>
            <a:ext uri="{FF2B5EF4-FFF2-40B4-BE49-F238E27FC236}">
              <a16:creationId xmlns:a16="http://schemas.microsoft.com/office/drawing/2014/main" id="{47B442C5-DA6F-43FC-BF19-51073C7B71F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83" name="Line 230">
            <a:extLst>
              <a:ext uri="{FF2B5EF4-FFF2-40B4-BE49-F238E27FC236}">
                <a16:creationId xmlns:a16="http://schemas.microsoft.com/office/drawing/2014/main" id="{CDB89E35-E621-4A50-8A72-7FB97B213E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4" name="Line 231">
            <a:extLst>
              <a:ext uri="{FF2B5EF4-FFF2-40B4-BE49-F238E27FC236}">
                <a16:creationId xmlns:a16="http://schemas.microsoft.com/office/drawing/2014/main" id="{18084AB8-9C35-4BD5-A4C1-47634FB0F9C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5" name="Line 232">
            <a:extLst>
              <a:ext uri="{FF2B5EF4-FFF2-40B4-BE49-F238E27FC236}">
                <a16:creationId xmlns:a16="http://schemas.microsoft.com/office/drawing/2014/main" id="{41EE86BE-CC08-4FDD-B32F-E4ADE8CFF9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86" name="Group 233">
          <a:extLst>
            <a:ext uri="{FF2B5EF4-FFF2-40B4-BE49-F238E27FC236}">
              <a16:creationId xmlns:a16="http://schemas.microsoft.com/office/drawing/2014/main" id="{6CDA1BF8-44B1-4651-BD92-697285C6E6A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87" name="Line 234">
            <a:extLst>
              <a:ext uri="{FF2B5EF4-FFF2-40B4-BE49-F238E27FC236}">
                <a16:creationId xmlns:a16="http://schemas.microsoft.com/office/drawing/2014/main" id="{7A7F4544-BF16-467D-8585-56CB82EE883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8" name="Line 235">
            <a:extLst>
              <a:ext uri="{FF2B5EF4-FFF2-40B4-BE49-F238E27FC236}">
                <a16:creationId xmlns:a16="http://schemas.microsoft.com/office/drawing/2014/main" id="{4C452C5B-53C7-4CAC-AC3C-B9928FA7D2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9" name="Line 236">
            <a:extLst>
              <a:ext uri="{FF2B5EF4-FFF2-40B4-BE49-F238E27FC236}">
                <a16:creationId xmlns:a16="http://schemas.microsoft.com/office/drawing/2014/main" id="{FA0CD293-3C7F-42A7-925A-3DDE5601B84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90" name="Group 237">
          <a:extLst>
            <a:ext uri="{FF2B5EF4-FFF2-40B4-BE49-F238E27FC236}">
              <a16:creationId xmlns:a16="http://schemas.microsoft.com/office/drawing/2014/main" id="{A1241125-CF27-4856-A65C-3A078322181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91" name="Line 238">
            <a:extLst>
              <a:ext uri="{FF2B5EF4-FFF2-40B4-BE49-F238E27FC236}">
                <a16:creationId xmlns:a16="http://schemas.microsoft.com/office/drawing/2014/main" id="{A1EE21A2-0414-42C8-909E-665D0E62E03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2" name="Line 239">
            <a:extLst>
              <a:ext uri="{FF2B5EF4-FFF2-40B4-BE49-F238E27FC236}">
                <a16:creationId xmlns:a16="http://schemas.microsoft.com/office/drawing/2014/main" id="{4E0E37E0-3C6F-497A-904B-69B92C4050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3" name="Line 240">
            <a:extLst>
              <a:ext uri="{FF2B5EF4-FFF2-40B4-BE49-F238E27FC236}">
                <a16:creationId xmlns:a16="http://schemas.microsoft.com/office/drawing/2014/main" id="{B056C323-0BEE-4788-905C-1BA4A9D174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94" name="Group 241">
          <a:extLst>
            <a:ext uri="{FF2B5EF4-FFF2-40B4-BE49-F238E27FC236}">
              <a16:creationId xmlns:a16="http://schemas.microsoft.com/office/drawing/2014/main" id="{D8BC9F08-A34F-4372-A8CA-9C4CA0B0B3A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95" name="Line 242">
            <a:extLst>
              <a:ext uri="{FF2B5EF4-FFF2-40B4-BE49-F238E27FC236}">
                <a16:creationId xmlns:a16="http://schemas.microsoft.com/office/drawing/2014/main" id="{BDC6B561-09C0-439F-9315-A0C6307B383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6" name="Line 243">
            <a:extLst>
              <a:ext uri="{FF2B5EF4-FFF2-40B4-BE49-F238E27FC236}">
                <a16:creationId xmlns:a16="http://schemas.microsoft.com/office/drawing/2014/main" id="{D4C84106-EC33-42B7-97D4-99AEF297182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7" name="Line 244">
            <a:extLst>
              <a:ext uri="{FF2B5EF4-FFF2-40B4-BE49-F238E27FC236}">
                <a16:creationId xmlns:a16="http://schemas.microsoft.com/office/drawing/2014/main" id="{080307EC-6388-478D-9A0A-229BB905F7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398" name="Group 245">
          <a:extLst>
            <a:ext uri="{FF2B5EF4-FFF2-40B4-BE49-F238E27FC236}">
              <a16:creationId xmlns:a16="http://schemas.microsoft.com/office/drawing/2014/main" id="{73EC4857-910D-4595-B4C2-2D08573CEC6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399" name="Line 246">
            <a:extLst>
              <a:ext uri="{FF2B5EF4-FFF2-40B4-BE49-F238E27FC236}">
                <a16:creationId xmlns:a16="http://schemas.microsoft.com/office/drawing/2014/main" id="{76BCDAC4-3A46-4879-A748-2DAB763E7D7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0" name="Line 247">
            <a:extLst>
              <a:ext uri="{FF2B5EF4-FFF2-40B4-BE49-F238E27FC236}">
                <a16:creationId xmlns:a16="http://schemas.microsoft.com/office/drawing/2014/main" id="{F6FFFB6E-EF35-49C8-9F80-82FB6E1B3F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1" name="Line 248">
            <a:extLst>
              <a:ext uri="{FF2B5EF4-FFF2-40B4-BE49-F238E27FC236}">
                <a16:creationId xmlns:a16="http://schemas.microsoft.com/office/drawing/2014/main" id="{D3D4B9F3-F841-4EA5-A60A-E4E747277E5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02" name="Group 249">
          <a:extLst>
            <a:ext uri="{FF2B5EF4-FFF2-40B4-BE49-F238E27FC236}">
              <a16:creationId xmlns:a16="http://schemas.microsoft.com/office/drawing/2014/main" id="{D1D0A614-C899-4DF4-8BB3-25CC1032E3B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03" name="Line 250">
            <a:extLst>
              <a:ext uri="{FF2B5EF4-FFF2-40B4-BE49-F238E27FC236}">
                <a16:creationId xmlns:a16="http://schemas.microsoft.com/office/drawing/2014/main" id="{C07D95D6-79BE-4C42-8BBF-D2CAA73C5F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4" name="Line 251">
            <a:extLst>
              <a:ext uri="{FF2B5EF4-FFF2-40B4-BE49-F238E27FC236}">
                <a16:creationId xmlns:a16="http://schemas.microsoft.com/office/drawing/2014/main" id="{EF9F12A7-1414-46F8-9AFA-5B4B97752C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5" name="Line 252">
            <a:extLst>
              <a:ext uri="{FF2B5EF4-FFF2-40B4-BE49-F238E27FC236}">
                <a16:creationId xmlns:a16="http://schemas.microsoft.com/office/drawing/2014/main" id="{536D9AEC-F70B-47B0-92E7-6876D2130D9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06" name="Group 253">
          <a:extLst>
            <a:ext uri="{FF2B5EF4-FFF2-40B4-BE49-F238E27FC236}">
              <a16:creationId xmlns:a16="http://schemas.microsoft.com/office/drawing/2014/main" id="{45A95DB9-6B13-4865-A1D0-3F2ED0C1737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07" name="Line 254">
            <a:extLst>
              <a:ext uri="{FF2B5EF4-FFF2-40B4-BE49-F238E27FC236}">
                <a16:creationId xmlns:a16="http://schemas.microsoft.com/office/drawing/2014/main" id="{C78DBC8D-F781-4456-8349-B54DFB0B38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8" name="Line 255">
            <a:extLst>
              <a:ext uri="{FF2B5EF4-FFF2-40B4-BE49-F238E27FC236}">
                <a16:creationId xmlns:a16="http://schemas.microsoft.com/office/drawing/2014/main" id="{E4DC8414-42AB-4F20-9C2C-3E49EDBAEF1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9" name="Line 256">
            <a:extLst>
              <a:ext uri="{FF2B5EF4-FFF2-40B4-BE49-F238E27FC236}">
                <a16:creationId xmlns:a16="http://schemas.microsoft.com/office/drawing/2014/main" id="{D2D20023-80E8-48D6-8991-CD983973A0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10" name="Group 257">
          <a:extLst>
            <a:ext uri="{FF2B5EF4-FFF2-40B4-BE49-F238E27FC236}">
              <a16:creationId xmlns:a16="http://schemas.microsoft.com/office/drawing/2014/main" id="{12E52C48-F927-45F4-8639-08DB65BB3A4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11" name="Line 258">
            <a:extLst>
              <a:ext uri="{FF2B5EF4-FFF2-40B4-BE49-F238E27FC236}">
                <a16:creationId xmlns:a16="http://schemas.microsoft.com/office/drawing/2014/main" id="{4B6DD883-1DDB-4014-8DE5-1A139EBC76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2" name="Line 259">
            <a:extLst>
              <a:ext uri="{FF2B5EF4-FFF2-40B4-BE49-F238E27FC236}">
                <a16:creationId xmlns:a16="http://schemas.microsoft.com/office/drawing/2014/main" id="{C0E2E37D-F6DB-40F3-8089-A202CF9A05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3" name="Line 260">
            <a:extLst>
              <a:ext uri="{FF2B5EF4-FFF2-40B4-BE49-F238E27FC236}">
                <a16:creationId xmlns:a16="http://schemas.microsoft.com/office/drawing/2014/main" id="{7A463402-C1B2-4DBE-B234-2C4E939DD4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14" name="Group 261">
          <a:extLst>
            <a:ext uri="{FF2B5EF4-FFF2-40B4-BE49-F238E27FC236}">
              <a16:creationId xmlns:a16="http://schemas.microsoft.com/office/drawing/2014/main" id="{A1B6E494-2C12-496E-8504-6FE5A38F017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15" name="Line 262">
            <a:extLst>
              <a:ext uri="{FF2B5EF4-FFF2-40B4-BE49-F238E27FC236}">
                <a16:creationId xmlns:a16="http://schemas.microsoft.com/office/drawing/2014/main" id="{9E6870E7-C64C-451A-A00C-D7A037AC17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6" name="Line 263">
            <a:extLst>
              <a:ext uri="{FF2B5EF4-FFF2-40B4-BE49-F238E27FC236}">
                <a16:creationId xmlns:a16="http://schemas.microsoft.com/office/drawing/2014/main" id="{3FA18B29-CD6E-47CE-817A-09BE22BC94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7" name="Line 264">
            <a:extLst>
              <a:ext uri="{FF2B5EF4-FFF2-40B4-BE49-F238E27FC236}">
                <a16:creationId xmlns:a16="http://schemas.microsoft.com/office/drawing/2014/main" id="{D90D3D99-6378-4BD8-9613-FFE4B4201C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18" name="Group 265">
          <a:extLst>
            <a:ext uri="{FF2B5EF4-FFF2-40B4-BE49-F238E27FC236}">
              <a16:creationId xmlns:a16="http://schemas.microsoft.com/office/drawing/2014/main" id="{D1627F85-08DF-4741-97EB-7F21E176D84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19" name="Line 266">
            <a:extLst>
              <a:ext uri="{FF2B5EF4-FFF2-40B4-BE49-F238E27FC236}">
                <a16:creationId xmlns:a16="http://schemas.microsoft.com/office/drawing/2014/main" id="{91FC2F93-1DA9-4A54-AEFC-E95023EF9A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0" name="Line 267">
            <a:extLst>
              <a:ext uri="{FF2B5EF4-FFF2-40B4-BE49-F238E27FC236}">
                <a16:creationId xmlns:a16="http://schemas.microsoft.com/office/drawing/2014/main" id="{6BF2ED8F-CDFC-4064-9FED-2D0C896259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1" name="Line 268">
            <a:extLst>
              <a:ext uri="{FF2B5EF4-FFF2-40B4-BE49-F238E27FC236}">
                <a16:creationId xmlns:a16="http://schemas.microsoft.com/office/drawing/2014/main" id="{83C65A46-7B48-4BD9-919A-6C3A509EF9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22" name="Group 269">
          <a:extLst>
            <a:ext uri="{FF2B5EF4-FFF2-40B4-BE49-F238E27FC236}">
              <a16:creationId xmlns:a16="http://schemas.microsoft.com/office/drawing/2014/main" id="{7F78B112-F657-464C-BC90-0737FECF78D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23" name="Line 270">
            <a:extLst>
              <a:ext uri="{FF2B5EF4-FFF2-40B4-BE49-F238E27FC236}">
                <a16:creationId xmlns:a16="http://schemas.microsoft.com/office/drawing/2014/main" id="{AA53D22B-153D-46ED-AF3F-419D185527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4" name="Line 271">
            <a:extLst>
              <a:ext uri="{FF2B5EF4-FFF2-40B4-BE49-F238E27FC236}">
                <a16:creationId xmlns:a16="http://schemas.microsoft.com/office/drawing/2014/main" id="{2B7416F1-C197-43DF-888A-894D1976B4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5" name="Line 272">
            <a:extLst>
              <a:ext uri="{FF2B5EF4-FFF2-40B4-BE49-F238E27FC236}">
                <a16:creationId xmlns:a16="http://schemas.microsoft.com/office/drawing/2014/main" id="{A9568AC2-CABE-4790-9BCC-6DE669875E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26" name="Group 273">
          <a:extLst>
            <a:ext uri="{FF2B5EF4-FFF2-40B4-BE49-F238E27FC236}">
              <a16:creationId xmlns:a16="http://schemas.microsoft.com/office/drawing/2014/main" id="{77AC825C-A7F7-42C6-8F5B-BCC89151319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27" name="Line 274">
            <a:extLst>
              <a:ext uri="{FF2B5EF4-FFF2-40B4-BE49-F238E27FC236}">
                <a16:creationId xmlns:a16="http://schemas.microsoft.com/office/drawing/2014/main" id="{9BDA198C-90B6-4D10-9DA9-34CB758764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8" name="Line 275">
            <a:extLst>
              <a:ext uri="{FF2B5EF4-FFF2-40B4-BE49-F238E27FC236}">
                <a16:creationId xmlns:a16="http://schemas.microsoft.com/office/drawing/2014/main" id="{3D2ECB51-0B5A-4DE6-A185-025BCCE76F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9" name="Line 276">
            <a:extLst>
              <a:ext uri="{FF2B5EF4-FFF2-40B4-BE49-F238E27FC236}">
                <a16:creationId xmlns:a16="http://schemas.microsoft.com/office/drawing/2014/main" id="{7566A157-947A-4A21-865E-E339F0A07A3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30" name="Group 277">
          <a:extLst>
            <a:ext uri="{FF2B5EF4-FFF2-40B4-BE49-F238E27FC236}">
              <a16:creationId xmlns:a16="http://schemas.microsoft.com/office/drawing/2014/main" id="{7D084386-CE86-42B4-B7BF-C9C2A321FB9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31" name="Line 278">
            <a:extLst>
              <a:ext uri="{FF2B5EF4-FFF2-40B4-BE49-F238E27FC236}">
                <a16:creationId xmlns:a16="http://schemas.microsoft.com/office/drawing/2014/main" id="{F2434CB4-C083-4E84-BE17-D48576D7F7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2" name="Line 279">
            <a:extLst>
              <a:ext uri="{FF2B5EF4-FFF2-40B4-BE49-F238E27FC236}">
                <a16:creationId xmlns:a16="http://schemas.microsoft.com/office/drawing/2014/main" id="{1C2B5001-03BD-4272-AB79-DD9DAF5026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3" name="Line 280">
            <a:extLst>
              <a:ext uri="{FF2B5EF4-FFF2-40B4-BE49-F238E27FC236}">
                <a16:creationId xmlns:a16="http://schemas.microsoft.com/office/drawing/2014/main" id="{014A95FE-21E6-40FC-B598-915ED0993C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34" name="Group 281">
          <a:extLst>
            <a:ext uri="{FF2B5EF4-FFF2-40B4-BE49-F238E27FC236}">
              <a16:creationId xmlns:a16="http://schemas.microsoft.com/office/drawing/2014/main" id="{A24CF618-9CB4-4040-BB39-8E4292C2CED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35" name="Line 282">
            <a:extLst>
              <a:ext uri="{FF2B5EF4-FFF2-40B4-BE49-F238E27FC236}">
                <a16:creationId xmlns:a16="http://schemas.microsoft.com/office/drawing/2014/main" id="{4D16D288-CA27-4B41-84AF-542FF87C50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6" name="Line 283">
            <a:extLst>
              <a:ext uri="{FF2B5EF4-FFF2-40B4-BE49-F238E27FC236}">
                <a16:creationId xmlns:a16="http://schemas.microsoft.com/office/drawing/2014/main" id="{00552AC7-7E5E-4AF2-A858-C76321C8D8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7" name="Line 284">
            <a:extLst>
              <a:ext uri="{FF2B5EF4-FFF2-40B4-BE49-F238E27FC236}">
                <a16:creationId xmlns:a16="http://schemas.microsoft.com/office/drawing/2014/main" id="{883A152A-2702-4924-A9BD-BB230953898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38" name="Group 285">
          <a:extLst>
            <a:ext uri="{FF2B5EF4-FFF2-40B4-BE49-F238E27FC236}">
              <a16:creationId xmlns:a16="http://schemas.microsoft.com/office/drawing/2014/main" id="{7CC6CD7C-CF2B-462D-AE87-F029D58BB37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39" name="Line 286">
            <a:extLst>
              <a:ext uri="{FF2B5EF4-FFF2-40B4-BE49-F238E27FC236}">
                <a16:creationId xmlns:a16="http://schemas.microsoft.com/office/drawing/2014/main" id="{85E65FD1-BCE6-4990-A6EB-7361B4A6B3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0" name="Line 287">
            <a:extLst>
              <a:ext uri="{FF2B5EF4-FFF2-40B4-BE49-F238E27FC236}">
                <a16:creationId xmlns:a16="http://schemas.microsoft.com/office/drawing/2014/main" id="{88393FA9-07FA-4D46-ADA6-0746A8FE43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1" name="Line 288">
            <a:extLst>
              <a:ext uri="{FF2B5EF4-FFF2-40B4-BE49-F238E27FC236}">
                <a16:creationId xmlns:a16="http://schemas.microsoft.com/office/drawing/2014/main" id="{B2EBDBB6-ED8A-43FE-8761-88BBA5673F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42" name="Group 289">
          <a:extLst>
            <a:ext uri="{FF2B5EF4-FFF2-40B4-BE49-F238E27FC236}">
              <a16:creationId xmlns:a16="http://schemas.microsoft.com/office/drawing/2014/main" id="{9499B8D0-354E-46B1-A58A-A390D26C3A9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43" name="Line 290">
            <a:extLst>
              <a:ext uri="{FF2B5EF4-FFF2-40B4-BE49-F238E27FC236}">
                <a16:creationId xmlns:a16="http://schemas.microsoft.com/office/drawing/2014/main" id="{FA64C2CE-1130-40C1-B4EA-5682EC02867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4" name="Line 291">
            <a:extLst>
              <a:ext uri="{FF2B5EF4-FFF2-40B4-BE49-F238E27FC236}">
                <a16:creationId xmlns:a16="http://schemas.microsoft.com/office/drawing/2014/main" id="{C0C64DE3-147D-4823-911C-3BE3FDBA79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5" name="Line 292">
            <a:extLst>
              <a:ext uri="{FF2B5EF4-FFF2-40B4-BE49-F238E27FC236}">
                <a16:creationId xmlns:a16="http://schemas.microsoft.com/office/drawing/2014/main" id="{F38BE5D9-41E2-45E7-AFF7-D0F36B58C9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46" name="Group 293">
          <a:extLst>
            <a:ext uri="{FF2B5EF4-FFF2-40B4-BE49-F238E27FC236}">
              <a16:creationId xmlns:a16="http://schemas.microsoft.com/office/drawing/2014/main" id="{C64E1A03-E050-4AE0-8D34-C9896855885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47" name="Line 294">
            <a:extLst>
              <a:ext uri="{FF2B5EF4-FFF2-40B4-BE49-F238E27FC236}">
                <a16:creationId xmlns:a16="http://schemas.microsoft.com/office/drawing/2014/main" id="{D4779251-6878-404E-8C67-CDC7E76D7D5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8" name="Line 295">
            <a:extLst>
              <a:ext uri="{FF2B5EF4-FFF2-40B4-BE49-F238E27FC236}">
                <a16:creationId xmlns:a16="http://schemas.microsoft.com/office/drawing/2014/main" id="{B63E20AA-04AF-4A58-B66F-A8073FB74E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9" name="Line 296">
            <a:extLst>
              <a:ext uri="{FF2B5EF4-FFF2-40B4-BE49-F238E27FC236}">
                <a16:creationId xmlns:a16="http://schemas.microsoft.com/office/drawing/2014/main" id="{0E6F69DD-5E96-4EA5-BDC7-EA6E46F7D11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50" name="Group 297">
          <a:extLst>
            <a:ext uri="{FF2B5EF4-FFF2-40B4-BE49-F238E27FC236}">
              <a16:creationId xmlns:a16="http://schemas.microsoft.com/office/drawing/2014/main" id="{FBB9DF7D-A254-4CE5-8AFA-70865E95715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51" name="Line 298">
            <a:extLst>
              <a:ext uri="{FF2B5EF4-FFF2-40B4-BE49-F238E27FC236}">
                <a16:creationId xmlns:a16="http://schemas.microsoft.com/office/drawing/2014/main" id="{65BB29E7-FBEC-4D86-A61E-F66F39145AC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2" name="Line 299">
            <a:extLst>
              <a:ext uri="{FF2B5EF4-FFF2-40B4-BE49-F238E27FC236}">
                <a16:creationId xmlns:a16="http://schemas.microsoft.com/office/drawing/2014/main" id="{93C276FA-F161-4282-BA9D-5E61B32F34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3" name="Line 300">
            <a:extLst>
              <a:ext uri="{FF2B5EF4-FFF2-40B4-BE49-F238E27FC236}">
                <a16:creationId xmlns:a16="http://schemas.microsoft.com/office/drawing/2014/main" id="{1533AF18-32F7-495F-B0F3-9CA570D220D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54" name="Group 301">
          <a:extLst>
            <a:ext uri="{FF2B5EF4-FFF2-40B4-BE49-F238E27FC236}">
              <a16:creationId xmlns:a16="http://schemas.microsoft.com/office/drawing/2014/main" id="{9365E291-B07C-43BE-BB75-2CD4FE340B7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55" name="Line 302">
            <a:extLst>
              <a:ext uri="{FF2B5EF4-FFF2-40B4-BE49-F238E27FC236}">
                <a16:creationId xmlns:a16="http://schemas.microsoft.com/office/drawing/2014/main" id="{3933023F-08D1-4DC2-AE8A-E9225046EA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6" name="Line 303">
            <a:extLst>
              <a:ext uri="{FF2B5EF4-FFF2-40B4-BE49-F238E27FC236}">
                <a16:creationId xmlns:a16="http://schemas.microsoft.com/office/drawing/2014/main" id="{5A84D63D-F9F2-4FDF-9645-7251E562141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7" name="Line 304">
            <a:extLst>
              <a:ext uri="{FF2B5EF4-FFF2-40B4-BE49-F238E27FC236}">
                <a16:creationId xmlns:a16="http://schemas.microsoft.com/office/drawing/2014/main" id="{ED18A686-A8BB-4B7B-8B81-83B155A578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58" name="Group 305">
          <a:extLst>
            <a:ext uri="{FF2B5EF4-FFF2-40B4-BE49-F238E27FC236}">
              <a16:creationId xmlns:a16="http://schemas.microsoft.com/office/drawing/2014/main" id="{A9AE2C48-0974-4BCE-9AB3-DC067F54A12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59" name="Line 306">
            <a:extLst>
              <a:ext uri="{FF2B5EF4-FFF2-40B4-BE49-F238E27FC236}">
                <a16:creationId xmlns:a16="http://schemas.microsoft.com/office/drawing/2014/main" id="{CEEC0BE1-152D-4CA9-A157-05E6ED7E39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0" name="Line 307">
            <a:extLst>
              <a:ext uri="{FF2B5EF4-FFF2-40B4-BE49-F238E27FC236}">
                <a16:creationId xmlns:a16="http://schemas.microsoft.com/office/drawing/2014/main" id="{1FF3EE80-908E-42F3-8D2A-BC7F68E598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1" name="Line 308">
            <a:extLst>
              <a:ext uri="{FF2B5EF4-FFF2-40B4-BE49-F238E27FC236}">
                <a16:creationId xmlns:a16="http://schemas.microsoft.com/office/drawing/2014/main" id="{E4F89B35-A374-4619-8177-A23E3C0E76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62" name="Group 309">
          <a:extLst>
            <a:ext uri="{FF2B5EF4-FFF2-40B4-BE49-F238E27FC236}">
              <a16:creationId xmlns:a16="http://schemas.microsoft.com/office/drawing/2014/main" id="{02D59726-04E9-4333-A35F-013D8213962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63" name="Line 310">
            <a:extLst>
              <a:ext uri="{FF2B5EF4-FFF2-40B4-BE49-F238E27FC236}">
                <a16:creationId xmlns:a16="http://schemas.microsoft.com/office/drawing/2014/main" id="{E133B1A3-8FE3-4C22-9F84-152623B4A10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4" name="Line 311">
            <a:extLst>
              <a:ext uri="{FF2B5EF4-FFF2-40B4-BE49-F238E27FC236}">
                <a16:creationId xmlns:a16="http://schemas.microsoft.com/office/drawing/2014/main" id="{16143957-5751-40B5-989A-9E460C0771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5" name="Line 312">
            <a:extLst>
              <a:ext uri="{FF2B5EF4-FFF2-40B4-BE49-F238E27FC236}">
                <a16:creationId xmlns:a16="http://schemas.microsoft.com/office/drawing/2014/main" id="{B0449815-CA27-4CD2-B782-5680409972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66" name="Group 313">
          <a:extLst>
            <a:ext uri="{FF2B5EF4-FFF2-40B4-BE49-F238E27FC236}">
              <a16:creationId xmlns:a16="http://schemas.microsoft.com/office/drawing/2014/main" id="{468721E5-40A2-4DF3-9F63-328F73C3596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67" name="Line 314">
            <a:extLst>
              <a:ext uri="{FF2B5EF4-FFF2-40B4-BE49-F238E27FC236}">
                <a16:creationId xmlns:a16="http://schemas.microsoft.com/office/drawing/2014/main" id="{2793EBDF-C919-46F0-8932-7EFBB097ED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8" name="Line 315">
            <a:extLst>
              <a:ext uri="{FF2B5EF4-FFF2-40B4-BE49-F238E27FC236}">
                <a16:creationId xmlns:a16="http://schemas.microsoft.com/office/drawing/2014/main" id="{C0A0E92A-1091-409C-8BFE-4ACF80197A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9" name="Line 316">
            <a:extLst>
              <a:ext uri="{FF2B5EF4-FFF2-40B4-BE49-F238E27FC236}">
                <a16:creationId xmlns:a16="http://schemas.microsoft.com/office/drawing/2014/main" id="{EFDC3A89-2500-4F87-B8BD-3B81C471F0B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70" name="Group 317">
          <a:extLst>
            <a:ext uri="{FF2B5EF4-FFF2-40B4-BE49-F238E27FC236}">
              <a16:creationId xmlns:a16="http://schemas.microsoft.com/office/drawing/2014/main" id="{1D190F35-6061-4A57-AC5A-409C8F0B0CD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71" name="Line 318">
            <a:extLst>
              <a:ext uri="{FF2B5EF4-FFF2-40B4-BE49-F238E27FC236}">
                <a16:creationId xmlns:a16="http://schemas.microsoft.com/office/drawing/2014/main" id="{0EE2D565-49B7-40FD-9840-07EDB80BA6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2" name="Line 319">
            <a:extLst>
              <a:ext uri="{FF2B5EF4-FFF2-40B4-BE49-F238E27FC236}">
                <a16:creationId xmlns:a16="http://schemas.microsoft.com/office/drawing/2014/main" id="{40FAD3BE-22A9-4956-943E-29BCC87513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3" name="Line 320">
            <a:extLst>
              <a:ext uri="{FF2B5EF4-FFF2-40B4-BE49-F238E27FC236}">
                <a16:creationId xmlns:a16="http://schemas.microsoft.com/office/drawing/2014/main" id="{1CFD4338-38C0-434D-AD48-6293FADA14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74" name="Group 321">
          <a:extLst>
            <a:ext uri="{FF2B5EF4-FFF2-40B4-BE49-F238E27FC236}">
              <a16:creationId xmlns:a16="http://schemas.microsoft.com/office/drawing/2014/main" id="{438533CF-20F2-486B-A545-7933F569CA5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75" name="Line 322">
            <a:extLst>
              <a:ext uri="{FF2B5EF4-FFF2-40B4-BE49-F238E27FC236}">
                <a16:creationId xmlns:a16="http://schemas.microsoft.com/office/drawing/2014/main" id="{6676178D-2EBC-4442-B2ED-B5D0033C7B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6" name="Line 323">
            <a:extLst>
              <a:ext uri="{FF2B5EF4-FFF2-40B4-BE49-F238E27FC236}">
                <a16:creationId xmlns:a16="http://schemas.microsoft.com/office/drawing/2014/main" id="{82422FC5-CF50-4DBE-870E-D51396B9FA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7" name="Line 324">
            <a:extLst>
              <a:ext uri="{FF2B5EF4-FFF2-40B4-BE49-F238E27FC236}">
                <a16:creationId xmlns:a16="http://schemas.microsoft.com/office/drawing/2014/main" id="{C08C84E4-4A5A-4C59-9143-BED7D7E07C9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78" name="Group 325">
          <a:extLst>
            <a:ext uri="{FF2B5EF4-FFF2-40B4-BE49-F238E27FC236}">
              <a16:creationId xmlns:a16="http://schemas.microsoft.com/office/drawing/2014/main" id="{F838AA7C-DFA0-4F59-ABD3-1A930288B80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79" name="Line 326">
            <a:extLst>
              <a:ext uri="{FF2B5EF4-FFF2-40B4-BE49-F238E27FC236}">
                <a16:creationId xmlns:a16="http://schemas.microsoft.com/office/drawing/2014/main" id="{576DBCCD-6272-466D-8595-2B9FEB921EB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0" name="Line 327">
            <a:extLst>
              <a:ext uri="{FF2B5EF4-FFF2-40B4-BE49-F238E27FC236}">
                <a16:creationId xmlns:a16="http://schemas.microsoft.com/office/drawing/2014/main" id="{AC88865A-5226-4BE0-BFE6-CF906A31EF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1" name="Line 328">
            <a:extLst>
              <a:ext uri="{FF2B5EF4-FFF2-40B4-BE49-F238E27FC236}">
                <a16:creationId xmlns:a16="http://schemas.microsoft.com/office/drawing/2014/main" id="{1F7AAF93-3C25-4C85-A70D-E340AB52532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82" name="Group 329">
          <a:extLst>
            <a:ext uri="{FF2B5EF4-FFF2-40B4-BE49-F238E27FC236}">
              <a16:creationId xmlns:a16="http://schemas.microsoft.com/office/drawing/2014/main" id="{4C36D1B3-2ACD-45D4-B3C9-B3748583D6B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83" name="Line 330">
            <a:extLst>
              <a:ext uri="{FF2B5EF4-FFF2-40B4-BE49-F238E27FC236}">
                <a16:creationId xmlns:a16="http://schemas.microsoft.com/office/drawing/2014/main" id="{C91E8CBC-CE71-47D7-94B3-3C6B023296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4" name="Line 331">
            <a:extLst>
              <a:ext uri="{FF2B5EF4-FFF2-40B4-BE49-F238E27FC236}">
                <a16:creationId xmlns:a16="http://schemas.microsoft.com/office/drawing/2014/main" id="{2947525D-B0FB-42FE-BC3F-2B849C41C8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5" name="Line 332">
            <a:extLst>
              <a:ext uri="{FF2B5EF4-FFF2-40B4-BE49-F238E27FC236}">
                <a16:creationId xmlns:a16="http://schemas.microsoft.com/office/drawing/2014/main" id="{8359AE90-A3C7-4400-A411-129A2F27B1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86" name="Group 333">
          <a:extLst>
            <a:ext uri="{FF2B5EF4-FFF2-40B4-BE49-F238E27FC236}">
              <a16:creationId xmlns:a16="http://schemas.microsoft.com/office/drawing/2014/main" id="{9504310E-A717-406E-8734-8D121D4CDC9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87" name="Line 334">
            <a:extLst>
              <a:ext uri="{FF2B5EF4-FFF2-40B4-BE49-F238E27FC236}">
                <a16:creationId xmlns:a16="http://schemas.microsoft.com/office/drawing/2014/main" id="{0E48CBC0-97EC-4C62-A1AB-BF29F1A962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8" name="Line 335">
            <a:extLst>
              <a:ext uri="{FF2B5EF4-FFF2-40B4-BE49-F238E27FC236}">
                <a16:creationId xmlns:a16="http://schemas.microsoft.com/office/drawing/2014/main" id="{62C8F097-4FD3-4310-B027-A74874DC33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9" name="Line 336">
            <a:extLst>
              <a:ext uri="{FF2B5EF4-FFF2-40B4-BE49-F238E27FC236}">
                <a16:creationId xmlns:a16="http://schemas.microsoft.com/office/drawing/2014/main" id="{B7995D56-9EA4-4CE3-AE31-AE6D069D193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90" name="Group 337">
          <a:extLst>
            <a:ext uri="{FF2B5EF4-FFF2-40B4-BE49-F238E27FC236}">
              <a16:creationId xmlns:a16="http://schemas.microsoft.com/office/drawing/2014/main" id="{D48C7313-98B8-47D5-979B-A352E565E18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91" name="Line 338">
            <a:extLst>
              <a:ext uri="{FF2B5EF4-FFF2-40B4-BE49-F238E27FC236}">
                <a16:creationId xmlns:a16="http://schemas.microsoft.com/office/drawing/2014/main" id="{D941FD11-0E36-4A25-929E-252DB6F4379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2" name="Line 339">
            <a:extLst>
              <a:ext uri="{FF2B5EF4-FFF2-40B4-BE49-F238E27FC236}">
                <a16:creationId xmlns:a16="http://schemas.microsoft.com/office/drawing/2014/main" id="{72C5BF49-B6F0-461F-BEA0-1353FD81E9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3" name="Line 340">
            <a:extLst>
              <a:ext uri="{FF2B5EF4-FFF2-40B4-BE49-F238E27FC236}">
                <a16:creationId xmlns:a16="http://schemas.microsoft.com/office/drawing/2014/main" id="{01A49103-3821-4A39-B948-AB0FF262D2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94" name="Group 341">
          <a:extLst>
            <a:ext uri="{FF2B5EF4-FFF2-40B4-BE49-F238E27FC236}">
              <a16:creationId xmlns:a16="http://schemas.microsoft.com/office/drawing/2014/main" id="{BC03A397-E8F4-407F-9C55-75442EA361D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95" name="Line 342">
            <a:extLst>
              <a:ext uri="{FF2B5EF4-FFF2-40B4-BE49-F238E27FC236}">
                <a16:creationId xmlns:a16="http://schemas.microsoft.com/office/drawing/2014/main" id="{03880760-E9A6-4A95-B906-018E875C3F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" name="Line 343">
            <a:extLst>
              <a:ext uri="{FF2B5EF4-FFF2-40B4-BE49-F238E27FC236}">
                <a16:creationId xmlns:a16="http://schemas.microsoft.com/office/drawing/2014/main" id="{887A8D04-29CB-41CE-9468-29309D7C99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7" name="Line 344">
            <a:extLst>
              <a:ext uri="{FF2B5EF4-FFF2-40B4-BE49-F238E27FC236}">
                <a16:creationId xmlns:a16="http://schemas.microsoft.com/office/drawing/2014/main" id="{156BEE60-C377-4419-9D1C-84162F45EE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498" name="Group 345">
          <a:extLst>
            <a:ext uri="{FF2B5EF4-FFF2-40B4-BE49-F238E27FC236}">
              <a16:creationId xmlns:a16="http://schemas.microsoft.com/office/drawing/2014/main" id="{56A5BED4-98F2-4A59-9D71-640526DEE78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499" name="Line 346">
            <a:extLst>
              <a:ext uri="{FF2B5EF4-FFF2-40B4-BE49-F238E27FC236}">
                <a16:creationId xmlns:a16="http://schemas.microsoft.com/office/drawing/2014/main" id="{947443A1-C357-47CB-93DF-B78EF4C0A1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0" name="Line 347">
            <a:extLst>
              <a:ext uri="{FF2B5EF4-FFF2-40B4-BE49-F238E27FC236}">
                <a16:creationId xmlns:a16="http://schemas.microsoft.com/office/drawing/2014/main" id="{27E65B7B-7A0A-4625-853B-79C0B7C955A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1" name="Line 348">
            <a:extLst>
              <a:ext uri="{FF2B5EF4-FFF2-40B4-BE49-F238E27FC236}">
                <a16:creationId xmlns:a16="http://schemas.microsoft.com/office/drawing/2014/main" id="{917844A2-602F-48DD-8131-B098B3E6EAA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02" name="Group 349">
          <a:extLst>
            <a:ext uri="{FF2B5EF4-FFF2-40B4-BE49-F238E27FC236}">
              <a16:creationId xmlns:a16="http://schemas.microsoft.com/office/drawing/2014/main" id="{774634D4-3938-41A1-A543-2BAF8491FF6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03" name="Line 350">
            <a:extLst>
              <a:ext uri="{FF2B5EF4-FFF2-40B4-BE49-F238E27FC236}">
                <a16:creationId xmlns:a16="http://schemas.microsoft.com/office/drawing/2014/main" id="{82E37AAD-229F-4927-AF28-9A9D2DCD5E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4" name="Line 351">
            <a:extLst>
              <a:ext uri="{FF2B5EF4-FFF2-40B4-BE49-F238E27FC236}">
                <a16:creationId xmlns:a16="http://schemas.microsoft.com/office/drawing/2014/main" id="{2254F4B9-FA3C-4779-8A44-22AFB4F402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5" name="Line 352">
            <a:extLst>
              <a:ext uri="{FF2B5EF4-FFF2-40B4-BE49-F238E27FC236}">
                <a16:creationId xmlns:a16="http://schemas.microsoft.com/office/drawing/2014/main" id="{A4E2E08B-EFAE-452B-9EE7-113AC826D6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06" name="Group 353">
          <a:extLst>
            <a:ext uri="{FF2B5EF4-FFF2-40B4-BE49-F238E27FC236}">
              <a16:creationId xmlns:a16="http://schemas.microsoft.com/office/drawing/2014/main" id="{265C9AC5-48EC-46D7-A4B2-985665949A8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07" name="Line 354">
            <a:extLst>
              <a:ext uri="{FF2B5EF4-FFF2-40B4-BE49-F238E27FC236}">
                <a16:creationId xmlns:a16="http://schemas.microsoft.com/office/drawing/2014/main" id="{EBB5318B-2187-4169-A1D4-F89378CBE7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8" name="Line 355">
            <a:extLst>
              <a:ext uri="{FF2B5EF4-FFF2-40B4-BE49-F238E27FC236}">
                <a16:creationId xmlns:a16="http://schemas.microsoft.com/office/drawing/2014/main" id="{B630A940-5B1C-42B0-B337-CA143E89CB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9" name="Line 356">
            <a:extLst>
              <a:ext uri="{FF2B5EF4-FFF2-40B4-BE49-F238E27FC236}">
                <a16:creationId xmlns:a16="http://schemas.microsoft.com/office/drawing/2014/main" id="{15678767-E5E3-4B0B-8F5E-46BBC0B6C5B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10" name="Group 357">
          <a:extLst>
            <a:ext uri="{FF2B5EF4-FFF2-40B4-BE49-F238E27FC236}">
              <a16:creationId xmlns:a16="http://schemas.microsoft.com/office/drawing/2014/main" id="{4E247085-187F-438B-813F-084C5262A00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11" name="Line 358">
            <a:extLst>
              <a:ext uri="{FF2B5EF4-FFF2-40B4-BE49-F238E27FC236}">
                <a16:creationId xmlns:a16="http://schemas.microsoft.com/office/drawing/2014/main" id="{E9756EDD-2A3E-4F71-B1A3-AE5464B777D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" name="Line 359">
            <a:extLst>
              <a:ext uri="{FF2B5EF4-FFF2-40B4-BE49-F238E27FC236}">
                <a16:creationId xmlns:a16="http://schemas.microsoft.com/office/drawing/2014/main" id="{1BB9400C-AA5C-48E1-8569-FA1CDB10F6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3" name="Line 360">
            <a:extLst>
              <a:ext uri="{FF2B5EF4-FFF2-40B4-BE49-F238E27FC236}">
                <a16:creationId xmlns:a16="http://schemas.microsoft.com/office/drawing/2014/main" id="{017F7E0A-FDB9-4471-AE84-75114FFB0AD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14" name="Group 361">
          <a:extLst>
            <a:ext uri="{FF2B5EF4-FFF2-40B4-BE49-F238E27FC236}">
              <a16:creationId xmlns:a16="http://schemas.microsoft.com/office/drawing/2014/main" id="{D424B575-0E8A-4CF0-9732-C00B1409409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15" name="Line 362">
            <a:extLst>
              <a:ext uri="{FF2B5EF4-FFF2-40B4-BE49-F238E27FC236}">
                <a16:creationId xmlns:a16="http://schemas.microsoft.com/office/drawing/2014/main" id="{2D748A41-0241-41EA-BF62-BB7AEC6282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6" name="Line 363">
            <a:extLst>
              <a:ext uri="{FF2B5EF4-FFF2-40B4-BE49-F238E27FC236}">
                <a16:creationId xmlns:a16="http://schemas.microsoft.com/office/drawing/2014/main" id="{8840B0F8-B675-43AE-84A5-614D5D3E7F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7" name="Line 364">
            <a:extLst>
              <a:ext uri="{FF2B5EF4-FFF2-40B4-BE49-F238E27FC236}">
                <a16:creationId xmlns:a16="http://schemas.microsoft.com/office/drawing/2014/main" id="{8A43EF96-6BD3-47E8-BCFF-0BADD32439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18" name="Group 365">
          <a:extLst>
            <a:ext uri="{FF2B5EF4-FFF2-40B4-BE49-F238E27FC236}">
              <a16:creationId xmlns:a16="http://schemas.microsoft.com/office/drawing/2014/main" id="{0755AC54-8815-4CE6-BF17-B751DD568E4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19" name="Line 366">
            <a:extLst>
              <a:ext uri="{FF2B5EF4-FFF2-40B4-BE49-F238E27FC236}">
                <a16:creationId xmlns:a16="http://schemas.microsoft.com/office/drawing/2014/main" id="{1E4D214B-2C43-440E-9E0B-8DF7DAFA8B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0" name="Line 367">
            <a:extLst>
              <a:ext uri="{FF2B5EF4-FFF2-40B4-BE49-F238E27FC236}">
                <a16:creationId xmlns:a16="http://schemas.microsoft.com/office/drawing/2014/main" id="{DAFA280B-12DC-46AE-BC2B-5811B5CF19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" name="Line 368">
            <a:extLst>
              <a:ext uri="{FF2B5EF4-FFF2-40B4-BE49-F238E27FC236}">
                <a16:creationId xmlns:a16="http://schemas.microsoft.com/office/drawing/2014/main" id="{E47ABAFA-2795-4474-9923-FBB9CC447B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22" name="Group 369">
          <a:extLst>
            <a:ext uri="{FF2B5EF4-FFF2-40B4-BE49-F238E27FC236}">
              <a16:creationId xmlns:a16="http://schemas.microsoft.com/office/drawing/2014/main" id="{36F66CA0-5AFE-45E8-968F-B6480679803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23" name="Line 370">
            <a:extLst>
              <a:ext uri="{FF2B5EF4-FFF2-40B4-BE49-F238E27FC236}">
                <a16:creationId xmlns:a16="http://schemas.microsoft.com/office/drawing/2014/main" id="{03672127-05AC-451D-93B0-ABA3363FBE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4" name="Line 371">
            <a:extLst>
              <a:ext uri="{FF2B5EF4-FFF2-40B4-BE49-F238E27FC236}">
                <a16:creationId xmlns:a16="http://schemas.microsoft.com/office/drawing/2014/main" id="{93D93C31-D8A1-4213-B168-B93D928038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5" name="Line 372">
            <a:extLst>
              <a:ext uri="{FF2B5EF4-FFF2-40B4-BE49-F238E27FC236}">
                <a16:creationId xmlns:a16="http://schemas.microsoft.com/office/drawing/2014/main" id="{70A405B7-9975-4E3A-BCC8-B220B43511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26" name="Group 373">
          <a:extLst>
            <a:ext uri="{FF2B5EF4-FFF2-40B4-BE49-F238E27FC236}">
              <a16:creationId xmlns:a16="http://schemas.microsoft.com/office/drawing/2014/main" id="{673D114D-9DF0-4F5B-BEFA-E346CF02411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27" name="Line 374">
            <a:extLst>
              <a:ext uri="{FF2B5EF4-FFF2-40B4-BE49-F238E27FC236}">
                <a16:creationId xmlns:a16="http://schemas.microsoft.com/office/drawing/2014/main" id="{C29562AA-A1CA-4231-BCE5-DBFCDD98171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8" name="Line 375">
            <a:extLst>
              <a:ext uri="{FF2B5EF4-FFF2-40B4-BE49-F238E27FC236}">
                <a16:creationId xmlns:a16="http://schemas.microsoft.com/office/drawing/2014/main" id="{92A75159-E6AB-40EE-8AB0-A62F0D65FB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9" name="Line 376">
            <a:extLst>
              <a:ext uri="{FF2B5EF4-FFF2-40B4-BE49-F238E27FC236}">
                <a16:creationId xmlns:a16="http://schemas.microsoft.com/office/drawing/2014/main" id="{9EE842C7-67DE-478D-959A-E93177C7A4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30" name="Group 377">
          <a:extLst>
            <a:ext uri="{FF2B5EF4-FFF2-40B4-BE49-F238E27FC236}">
              <a16:creationId xmlns:a16="http://schemas.microsoft.com/office/drawing/2014/main" id="{0A245D39-EFC0-4751-98CD-57675487397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31" name="Line 378">
            <a:extLst>
              <a:ext uri="{FF2B5EF4-FFF2-40B4-BE49-F238E27FC236}">
                <a16:creationId xmlns:a16="http://schemas.microsoft.com/office/drawing/2014/main" id="{C4FFB934-800B-4F52-9052-ED18CD2F3A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2" name="Line 379">
            <a:extLst>
              <a:ext uri="{FF2B5EF4-FFF2-40B4-BE49-F238E27FC236}">
                <a16:creationId xmlns:a16="http://schemas.microsoft.com/office/drawing/2014/main" id="{60FAF8CB-32D3-400E-8DE0-DDA5346916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3" name="Line 380">
            <a:extLst>
              <a:ext uri="{FF2B5EF4-FFF2-40B4-BE49-F238E27FC236}">
                <a16:creationId xmlns:a16="http://schemas.microsoft.com/office/drawing/2014/main" id="{F6735D3E-FCB0-4F0E-B1BB-7111498C6C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34" name="Group 381">
          <a:extLst>
            <a:ext uri="{FF2B5EF4-FFF2-40B4-BE49-F238E27FC236}">
              <a16:creationId xmlns:a16="http://schemas.microsoft.com/office/drawing/2014/main" id="{2994EA87-417F-41BB-A200-5EE758B0C1F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35" name="Line 382">
            <a:extLst>
              <a:ext uri="{FF2B5EF4-FFF2-40B4-BE49-F238E27FC236}">
                <a16:creationId xmlns:a16="http://schemas.microsoft.com/office/drawing/2014/main" id="{4A045158-D542-46F5-AC7D-75A909D85D9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" name="Line 383">
            <a:extLst>
              <a:ext uri="{FF2B5EF4-FFF2-40B4-BE49-F238E27FC236}">
                <a16:creationId xmlns:a16="http://schemas.microsoft.com/office/drawing/2014/main" id="{A7053645-F769-402F-A08E-28BE52C794D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7" name="Line 384">
            <a:extLst>
              <a:ext uri="{FF2B5EF4-FFF2-40B4-BE49-F238E27FC236}">
                <a16:creationId xmlns:a16="http://schemas.microsoft.com/office/drawing/2014/main" id="{A1FE8F41-1AB5-4933-9875-2EA931A4C2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38" name="Group 385">
          <a:extLst>
            <a:ext uri="{FF2B5EF4-FFF2-40B4-BE49-F238E27FC236}">
              <a16:creationId xmlns:a16="http://schemas.microsoft.com/office/drawing/2014/main" id="{3FBD0090-14CA-4FB9-BF42-C83BEAB8B87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39" name="Line 386">
            <a:extLst>
              <a:ext uri="{FF2B5EF4-FFF2-40B4-BE49-F238E27FC236}">
                <a16:creationId xmlns:a16="http://schemas.microsoft.com/office/drawing/2014/main" id="{04492B91-3248-4244-B75C-A906F64082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0" name="Line 387">
            <a:extLst>
              <a:ext uri="{FF2B5EF4-FFF2-40B4-BE49-F238E27FC236}">
                <a16:creationId xmlns:a16="http://schemas.microsoft.com/office/drawing/2014/main" id="{4C09DF05-93AB-4C3B-ACDF-354C225E5F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1" name="Line 388">
            <a:extLst>
              <a:ext uri="{FF2B5EF4-FFF2-40B4-BE49-F238E27FC236}">
                <a16:creationId xmlns:a16="http://schemas.microsoft.com/office/drawing/2014/main" id="{5FC69A11-3934-4AF9-B8AB-C1B701307C9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42" name="Group 389">
          <a:extLst>
            <a:ext uri="{FF2B5EF4-FFF2-40B4-BE49-F238E27FC236}">
              <a16:creationId xmlns:a16="http://schemas.microsoft.com/office/drawing/2014/main" id="{FF7E9310-314A-46EE-9B5A-32B0B47FAEF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43" name="Line 390">
            <a:extLst>
              <a:ext uri="{FF2B5EF4-FFF2-40B4-BE49-F238E27FC236}">
                <a16:creationId xmlns:a16="http://schemas.microsoft.com/office/drawing/2014/main" id="{D07073D7-D6B7-4AB0-B1C2-6AC7E65074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4" name="Line 391">
            <a:extLst>
              <a:ext uri="{FF2B5EF4-FFF2-40B4-BE49-F238E27FC236}">
                <a16:creationId xmlns:a16="http://schemas.microsoft.com/office/drawing/2014/main" id="{DB5A2001-4C39-4200-969B-9C67244F1E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5" name="Line 392">
            <a:extLst>
              <a:ext uri="{FF2B5EF4-FFF2-40B4-BE49-F238E27FC236}">
                <a16:creationId xmlns:a16="http://schemas.microsoft.com/office/drawing/2014/main" id="{99FE1A70-A779-4B80-BF29-4F5E557D50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46" name="Group 393">
          <a:extLst>
            <a:ext uri="{FF2B5EF4-FFF2-40B4-BE49-F238E27FC236}">
              <a16:creationId xmlns:a16="http://schemas.microsoft.com/office/drawing/2014/main" id="{EFB14984-504F-4BF4-9657-C838E606F55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47" name="Line 394">
            <a:extLst>
              <a:ext uri="{FF2B5EF4-FFF2-40B4-BE49-F238E27FC236}">
                <a16:creationId xmlns:a16="http://schemas.microsoft.com/office/drawing/2014/main" id="{5F3FD5B9-8D85-4514-A9DC-C668518F2C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8" name="Line 395">
            <a:extLst>
              <a:ext uri="{FF2B5EF4-FFF2-40B4-BE49-F238E27FC236}">
                <a16:creationId xmlns:a16="http://schemas.microsoft.com/office/drawing/2014/main" id="{856DB2CA-1185-475E-8C09-F1B3137977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9" name="Line 396">
            <a:extLst>
              <a:ext uri="{FF2B5EF4-FFF2-40B4-BE49-F238E27FC236}">
                <a16:creationId xmlns:a16="http://schemas.microsoft.com/office/drawing/2014/main" id="{AAED56C6-F4BE-4B34-9109-D65791587F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50" name="Group 397">
          <a:extLst>
            <a:ext uri="{FF2B5EF4-FFF2-40B4-BE49-F238E27FC236}">
              <a16:creationId xmlns:a16="http://schemas.microsoft.com/office/drawing/2014/main" id="{CF8A32E3-8E10-488F-B6BA-90BDCFCA727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51" name="Line 398">
            <a:extLst>
              <a:ext uri="{FF2B5EF4-FFF2-40B4-BE49-F238E27FC236}">
                <a16:creationId xmlns:a16="http://schemas.microsoft.com/office/drawing/2014/main" id="{08B5835E-3E95-4DF5-A482-8AE1AC94673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" name="Line 399">
            <a:extLst>
              <a:ext uri="{FF2B5EF4-FFF2-40B4-BE49-F238E27FC236}">
                <a16:creationId xmlns:a16="http://schemas.microsoft.com/office/drawing/2014/main" id="{D9BE8688-E524-48E9-8810-A628D2FDF7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3" name="Line 400">
            <a:extLst>
              <a:ext uri="{FF2B5EF4-FFF2-40B4-BE49-F238E27FC236}">
                <a16:creationId xmlns:a16="http://schemas.microsoft.com/office/drawing/2014/main" id="{C2063DC1-11B7-45C2-8E75-995BB7DA5F0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54" name="Group 401">
          <a:extLst>
            <a:ext uri="{FF2B5EF4-FFF2-40B4-BE49-F238E27FC236}">
              <a16:creationId xmlns:a16="http://schemas.microsoft.com/office/drawing/2014/main" id="{E83CD552-B414-4FF6-954F-8879598578C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55" name="Line 402">
            <a:extLst>
              <a:ext uri="{FF2B5EF4-FFF2-40B4-BE49-F238E27FC236}">
                <a16:creationId xmlns:a16="http://schemas.microsoft.com/office/drawing/2014/main" id="{6CEFA4E5-9BA6-40E3-AA87-5688209712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6" name="Line 403">
            <a:extLst>
              <a:ext uri="{FF2B5EF4-FFF2-40B4-BE49-F238E27FC236}">
                <a16:creationId xmlns:a16="http://schemas.microsoft.com/office/drawing/2014/main" id="{91AAF1C0-10AA-4C3F-903F-4D0147AD595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7" name="Line 404">
            <a:extLst>
              <a:ext uri="{FF2B5EF4-FFF2-40B4-BE49-F238E27FC236}">
                <a16:creationId xmlns:a16="http://schemas.microsoft.com/office/drawing/2014/main" id="{0DEB1254-62D1-44FB-A9B6-E5DBE1B8EE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58" name="Group 405">
          <a:extLst>
            <a:ext uri="{FF2B5EF4-FFF2-40B4-BE49-F238E27FC236}">
              <a16:creationId xmlns:a16="http://schemas.microsoft.com/office/drawing/2014/main" id="{0E67544B-A49E-4C6E-AC99-51FB1ECC0B6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59" name="Line 406">
            <a:extLst>
              <a:ext uri="{FF2B5EF4-FFF2-40B4-BE49-F238E27FC236}">
                <a16:creationId xmlns:a16="http://schemas.microsoft.com/office/drawing/2014/main" id="{5C368DBE-2DCC-4BCB-9352-C9EABC2747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0" name="Line 407">
            <a:extLst>
              <a:ext uri="{FF2B5EF4-FFF2-40B4-BE49-F238E27FC236}">
                <a16:creationId xmlns:a16="http://schemas.microsoft.com/office/drawing/2014/main" id="{996BE5E8-43EE-4E99-A587-0FAA1D4313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" name="Line 408">
            <a:extLst>
              <a:ext uri="{FF2B5EF4-FFF2-40B4-BE49-F238E27FC236}">
                <a16:creationId xmlns:a16="http://schemas.microsoft.com/office/drawing/2014/main" id="{57A2FCDE-D36C-4687-ABFE-FAF42673D3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62" name="Group 409">
          <a:extLst>
            <a:ext uri="{FF2B5EF4-FFF2-40B4-BE49-F238E27FC236}">
              <a16:creationId xmlns:a16="http://schemas.microsoft.com/office/drawing/2014/main" id="{F36E5566-8AF3-440E-940B-154BE388FB3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63" name="Line 410">
            <a:extLst>
              <a:ext uri="{FF2B5EF4-FFF2-40B4-BE49-F238E27FC236}">
                <a16:creationId xmlns:a16="http://schemas.microsoft.com/office/drawing/2014/main" id="{190595C6-688B-4938-B1C2-2C4D88F487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" name="Line 411">
            <a:extLst>
              <a:ext uri="{FF2B5EF4-FFF2-40B4-BE49-F238E27FC236}">
                <a16:creationId xmlns:a16="http://schemas.microsoft.com/office/drawing/2014/main" id="{6A92C4FC-DC67-4380-8982-9DB9FFFC099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" name="Line 412">
            <a:extLst>
              <a:ext uri="{FF2B5EF4-FFF2-40B4-BE49-F238E27FC236}">
                <a16:creationId xmlns:a16="http://schemas.microsoft.com/office/drawing/2014/main" id="{1E20BA55-7218-4118-A785-3437F66717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66" name="Group 413">
          <a:extLst>
            <a:ext uri="{FF2B5EF4-FFF2-40B4-BE49-F238E27FC236}">
              <a16:creationId xmlns:a16="http://schemas.microsoft.com/office/drawing/2014/main" id="{BB3E9D01-B861-4565-8EA5-B74831DB77C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67" name="Line 414">
            <a:extLst>
              <a:ext uri="{FF2B5EF4-FFF2-40B4-BE49-F238E27FC236}">
                <a16:creationId xmlns:a16="http://schemas.microsoft.com/office/drawing/2014/main" id="{314CEDBD-B2BE-4B7A-B903-6254A71A9A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8" name="Line 415">
            <a:extLst>
              <a:ext uri="{FF2B5EF4-FFF2-40B4-BE49-F238E27FC236}">
                <a16:creationId xmlns:a16="http://schemas.microsoft.com/office/drawing/2014/main" id="{A6035A43-56E0-442B-A020-677DFF2278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9" name="Line 416">
            <a:extLst>
              <a:ext uri="{FF2B5EF4-FFF2-40B4-BE49-F238E27FC236}">
                <a16:creationId xmlns:a16="http://schemas.microsoft.com/office/drawing/2014/main" id="{814EBC1A-72A5-438C-AB98-E4DACFA6868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70" name="Group 417">
          <a:extLst>
            <a:ext uri="{FF2B5EF4-FFF2-40B4-BE49-F238E27FC236}">
              <a16:creationId xmlns:a16="http://schemas.microsoft.com/office/drawing/2014/main" id="{CD1B22FC-7A21-44FD-9087-A760A7CC4FD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71" name="Line 418">
            <a:extLst>
              <a:ext uri="{FF2B5EF4-FFF2-40B4-BE49-F238E27FC236}">
                <a16:creationId xmlns:a16="http://schemas.microsoft.com/office/drawing/2014/main" id="{5D6FBC07-6422-4708-A42E-6EB9EE460A9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" name="Line 419">
            <a:extLst>
              <a:ext uri="{FF2B5EF4-FFF2-40B4-BE49-F238E27FC236}">
                <a16:creationId xmlns:a16="http://schemas.microsoft.com/office/drawing/2014/main" id="{A4FCFE8F-2D47-4547-B05D-72200B9780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" name="Line 420">
            <a:extLst>
              <a:ext uri="{FF2B5EF4-FFF2-40B4-BE49-F238E27FC236}">
                <a16:creationId xmlns:a16="http://schemas.microsoft.com/office/drawing/2014/main" id="{995980D5-8612-4DBC-88FF-D926756B5E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74" name="Group 421">
          <a:extLst>
            <a:ext uri="{FF2B5EF4-FFF2-40B4-BE49-F238E27FC236}">
              <a16:creationId xmlns:a16="http://schemas.microsoft.com/office/drawing/2014/main" id="{D1D9D275-7F0C-4D9B-AB4C-6301C6B3DE3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75" name="Line 422">
            <a:extLst>
              <a:ext uri="{FF2B5EF4-FFF2-40B4-BE49-F238E27FC236}">
                <a16:creationId xmlns:a16="http://schemas.microsoft.com/office/drawing/2014/main" id="{9E38D975-70FD-4A41-B5E2-A4ADAA6465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6" name="Line 423">
            <a:extLst>
              <a:ext uri="{FF2B5EF4-FFF2-40B4-BE49-F238E27FC236}">
                <a16:creationId xmlns:a16="http://schemas.microsoft.com/office/drawing/2014/main" id="{AEAAE238-23FF-482A-AD0D-CCCF3588C3B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7" name="Line 424">
            <a:extLst>
              <a:ext uri="{FF2B5EF4-FFF2-40B4-BE49-F238E27FC236}">
                <a16:creationId xmlns:a16="http://schemas.microsoft.com/office/drawing/2014/main" id="{584FE421-F438-4ED7-8AD2-A3BD919039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78" name="Group 425">
          <a:extLst>
            <a:ext uri="{FF2B5EF4-FFF2-40B4-BE49-F238E27FC236}">
              <a16:creationId xmlns:a16="http://schemas.microsoft.com/office/drawing/2014/main" id="{4EF768BA-336E-45C6-85E7-B74C40C8996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79" name="Line 426">
            <a:extLst>
              <a:ext uri="{FF2B5EF4-FFF2-40B4-BE49-F238E27FC236}">
                <a16:creationId xmlns:a16="http://schemas.microsoft.com/office/drawing/2014/main" id="{EA33A9DE-FF1E-474C-80CE-F3B81C3DD07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0" name="Line 427">
            <a:extLst>
              <a:ext uri="{FF2B5EF4-FFF2-40B4-BE49-F238E27FC236}">
                <a16:creationId xmlns:a16="http://schemas.microsoft.com/office/drawing/2014/main" id="{4AB2E311-8F43-44AC-A7EE-F55F16A691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1" name="Line 428">
            <a:extLst>
              <a:ext uri="{FF2B5EF4-FFF2-40B4-BE49-F238E27FC236}">
                <a16:creationId xmlns:a16="http://schemas.microsoft.com/office/drawing/2014/main" id="{AF0EB151-D47D-4DF1-9787-5181929D38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82" name="Group 429">
          <a:extLst>
            <a:ext uri="{FF2B5EF4-FFF2-40B4-BE49-F238E27FC236}">
              <a16:creationId xmlns:a16="http://schemas.microsoft.com/office/drawing/2014/main" id="{75360302-1441-4AB9-826A-F5583137AD2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83" name="Line 430">
            <a:extLst>
              <a:ext uri="{FF2B5EF4-FFF2-40B4-BE49-F238E27FC236}">
                <a16:creationId xmlns:a16="http://schemas.microsoft.com/office/drawing/2014/main" id="{5E77F80E-9A97-4441-9670-D8612BEB150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4" name="Line 431">
            <a:extLst>
              <a:ext uri="{FF2B5EF4-FFF2-40B4-BE49-F238E27FC236}">
                <a16:creationId xmlns:a16="http://schemas.microsoft.com/office/drawing/2014/main" id="{6ABC0326-410E-47C3-8B3D-CF7B72172C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5" name="Line 432">
            <a:extLst>
              <a:ext uri="{FF2B5EF4-FFF2-40B4-BE49-F238E27FC236}">
                <a16:creationId xmlns:a16="http://schemas.microsoft.com/office/drawing/2014/main" id="{E0D52373-B6D0-49BF-A230-DCC45248E5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86" name="Group 433">
          <a:extLst>
            <a:ext uri="{FF2B5EF4-FFF2-40B4-BE49-F238E27FC236}">
              <a16:creationId xmlns:a16="http://schemas.microsoft.com/office/drawing/2014/main" id="{D1144B0F-0EFD-41C1-86C0-858E17EFC38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87" name="Line 434">
            <a:extLst>
              <a:ext uri="{FF2B5EF4-FFF2-40B4-BE49-F238E27FC236}">
                <a16:creationId xmlns:a16="http://schemas.microsoft.com/office/drawing/2014/main" id="{4C62E45D-FD93-4E0C-9218-ACB2DA3521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8" name="Line 435">
            <a:extLst>
              <a:ext uri="{FF2B5EF4-FFF2-40B4-BE49-F238E27FC236}">
                <a16:creationId xmlns:a16="http://schemas.microsoft.com/office/drawing/2014/main" id="{56DE0025-91FB-4970-92EE-22C2A7CA53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9" name="Line 436">
            <a:extLst>
              <a:ext uri="{FF2B5EF4-FFF2-40B4-BE49-F238E27FC236}">
                <a16:creationId xmlns:a16="http://schemas.microsoft.com/office/drawing/2014/main" id="{146648F0-D46C-4F61-B42B-71BDDB6CCD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90" name="Group 437">
          <a:extLst>
            <a:ext uri="{FF2B5EF4-FFF2-40B4-BE49-F238E27FC236}">
              <a16:creationId xmlns:a16="http://schemas.microsoft.com/office/drawing/2014/main" id="{61FD0D22-5FDA-43CE-9872-3E2AA58A200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91" name="Line 438">
            <a:extLst>
              <a:ext uri="{FF2B5EF4-FFF2-40B4-BE49-F238E27FC236}">
                <a16:creationId xmlns:a16="http://schemas.microsoft.com/office/drawing/2014/main" id="{C2CD2287-29C5-41E4-87AC-75E15812CB6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2" name="Line 439">
            <a:extLst>
              <a:ext uri="{FF2B5EF4-FFF2-40B4-BE49-F238E27FC236}">
                <a16:creationId xmlns:a16="http://schemas.microsoft.com/office/drawing/2014/main" id="{5927D1B1-2100-4178-A013-8061F06C4CE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3" name="Line 440">
            <a:extLst>
              <a:ext uri="{FF2B5EF4-FFF2-40B4-BE49-F238E27FC236}">
                <a16:creationId xmlns:a16="http://schemas.microsoft.com/office/drawing/2014/main" id="{AC4FFB29-8AAB-4375-B4B1-2F39B10FF8C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94" name="Group 441">
          <a:extLst>
            <a:ext uri="{FF2B5EF4-FFF2-40B4-BE49-F238E27FC236}">
              <a16:creationId xmlns:a16="http://schemas.microsoft.com/office/drawing/2014/main" id="{376A21B8-C960-4021-A09E-44DFDE7F714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95" name="Line 442">
            <a:extLst>
              <a:ext uri="{FF2B5EF4-FFF2-40B4-BE49-F238E27FC236}">
                <a16:creationId xmlns:a16="http://schemas.microsoft.com/office/drawing/2014/main" id="{09B030D8-EF3E-4454-A3FF-91F1954C96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6" name="Line 443">
            <a:extLst>
              <a:ext uri="{FF2B5EF4-FFF2-40B4-BE49-F238E27FC236}">
                <a16:creationId xmlns:a16="http://schemas.microsoft.com/office/drawing/2014/main" id="{A3ACAF18-1DF1-4BBB-8F58-435F95A809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7" name="Line 444">
            <a:extLst>
              <a:ext uri="{FF2B5EF4-FFF2-40B4-BE49-F238E27FC236}">
                <a16:creationId xmlns:a16="http://schemas.microsoft.com/office/drawing/2014/main" id="{002030A9-607C-411D-AE2B-8C5A1F6D2B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598" name="Group 445">
          <a:extLst>
            <a:ext uri="{FF2B5EF4-FFF2-40B4-BE49-F238E27FC236}">
              <a16:creationId xmlns:a16="http://schemas.microsoft.com/office/drawing/2014/main" id="{DDC545D2-870A-4CD6-BAE5-AAFFC08A3C9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599" name="Line 446">
            <a:extLst>
              <a:ext uri="{FF2B5EF4-FFF2-40B4-BE49-F238E27FC236}">
                <a16:creationId xmlns:a16="http://schemas.microsoft.com/office/drawing/2014/main" id="{C6404011-34D8-4306-9EC2-23F0666E16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0" name="Line 447">
            <a:extLst>
              <a:ext uri="{FF2B5EF4-FFF2-40B4-BE49-F238E27FC236}">
                <a16:creationId xmlns:a16="http://schemas.microsoft.com/office/drawing/2014/main" id="{62ECDEEA-118A-4A06-B33F-44478EB02D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1" name="Line 448">
            <a:extLst>
              <a:ext uri="{FF2B5EF4-FFF2-40B4-BE49-F238E27FC236}">
                <a16:creationId xmlns:a16="http://schemas.microsoft.com/office/drawing/2014/main" id="{562E7852-E16A-452F-9510-A3B0420BC8C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02" name="Group 449">
          <a:extLst>
            <a:ext uri="{FF2B5EF4-FFF2-40B4-BE49-F238E27FC236}">
              <a16:creationId xmlns:a16="http://schemas.microsoft.com/office/drawing/2014/main" id="{75FE353B-FD3F-49BA-821D-42F406E01B6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03" name="Line 450">
            <a:extLst>
              <a:ext uri="{FF2B5EF4-FFF2-40B4-BE49-F238E27FC236}">
                <a16:creationId xmlns:a16="http://schemas.microsoft.com/office/drawing/2014/main" id="{D5A8D8A2-54BC-4F7C-85D7-366EB20863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4" name="Line 451">
            <a:extLst>
              <a:ext uri="{FF2B5EF4-FFF2-40B4-BE49-F238E27FC236}">
                <a16:creationId xmlns:a16="http://schemas.microsoft.com/office/drawing/2014/main" id="{57250E07-EAC9-4E16-B46B-3879E0B7459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5" name="Line 452">
            <a:extLst>
              <a:ext uri="{FF2B5EF4-FFF2-40B4-BE49-F238E27FC236}">
                <a16:creationId xmlns:a16="http://schemas.microsoft.com/office/drawing/2014/main" id="{0FEC165E-7C04-403E-BE09-D27B95AA02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06" name="Group 453">
          <a:extLst>
            <a:ext uri="{FF2B5EF4-FFF2-40B4-BE49-F238E27FC236}">
              <a16:creationId xmlns:a16="http://schemas.microsoft.com/office/drawing/2014/main" id="{C1288171-51F7-4A52-820D-3C5849C6E3C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07" name="Line 454">
            <a:extLst>
              <a:ext uri="{FF2B5EF4-FFF2-40B4-BE49-F238E27FC236}">
                <a16:creationId xmlns:a16="http://schemas.microsoft.com/office/drawing/2014/main" id="{C9C2B536-4676-4B04-A040-28EDF43E32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8" name="Line 455">
            <a:extLst>
              <a:ext uri="{FF2B5EF4-FFF2-40B4-BE49-F238E27FC236}">
                <a16:creationId xmlns:a16="http://schemas.microsoft.com/office/drawing/2014/main" id="{2B7262C0-189E-4C3B-A940-694E4D8A5D9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9" name="Line 456">
            <a:extLst>
              <a:ext uri="{FF2B5EF4-FFF2-40B4-BE49-F238E27FC236}">
                <a16:creationId xmlns:a16="http://schemas.microsoft.com/office/drawing/2014/main" id="{F9D68A89-36CC-4821-82E0-4A56E58C2C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10" name="Group 457">
          <a:extLst>
            <a:ext uri="{FF2B5EF4-FFF2-40B4-BE49-F238E27FC236}">
              <a16:creationId xmlns:a16="http://schemas.microsoft.com/office/drawing/2014/main" id="{1F9BF339-6DA2-480E-8418-97575C577B7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11" name="Line 458">
            <a:extLst>
              <a:ext uri="{FF2B5EF4-FFF2-40B4-BE49-F238E27FC236}">
                <a16:creationId xmlns:a16="http://schemas.microsoft.com/office/drawing/2014/main" id="{4001717A-0C68-4B2A-B24E-95011AA6BA1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2" name="Line 459">
            <a:extLst>
              <a:ext uri="{FF2B5EF4-FFF2-40B4-BE49-F238E27FC236}">
                <a16:creationId xmlns:a16="http://schemas.microsoft.com/office/drawing/2014/main" id="{5B3382CF-EBE4-44FC-8B00-E0E8119F3D1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3" name="Line 460">
            <a:extLst>
              <a:ext uri="{FF2B5EF4-FFF2-40B4-BE49-F238E27FC236}">
                <a16:creationId xmlns:a16="http://schemas.microsoft.com/office/drawing/2014/main" id="{40AB53BF-EC6D-4B65-B5D9-D9FE8F1EC6C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14" name="Group 461">
          <a:extLst>
            <a:ext uri="{FF2B5EF4-FFF2-40B4-BE49-F238E27FC236}">
              <a16:creationId xmlns:a16="http://schemas.microsoft.com/office/drawing/2014/main" id="{9AD24EFC-D5F3-4245-A28A-8181A9BEB6F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15" name="Line 462">
            <a:extLst>
              <a:ext uri="{FF2B5EF4-FFF2-40B4-BE49-F238E27FC236}">
                <a16:creationId xmlns:a16="http://schemas.microsoft.com/office/drawing/2014/main" id="{E7745118-B467-406F-95A8-97FED889038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6" name="Line 463">
            <a:extLst>
              <a:ext uri="{FF2B5EF4-FFF2-40B4-BE49-F238E27FC236}">
                <a16:creationId xmlns:a16="http://schemas.microsoft.com/office/drawing/2014/main" id="{5B05AF03-FB4F-441E-8F64-3228496EAD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7" name="Line 464">
            <a:extLst>
              <a:ext uri="{FF2B5EF4-FFF2-40B4-BE49-F238E27FC236}">
                <a16:creationId xmlns:a16="http://schemas.microsoft.com/office/drawing/2014/main" id="{DF5D5E90-3A2E-42D2-B1D4-A8674FDFCB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18" name="Group 465">
          <a:extLst>
            <a:ext uri="{FF2B5EF4-FFF2-40B4-BE49-F238E27FC236}">
              <a16:creationId xmlns:a16="http://schemas.microsoft.com/office/drawing/2014/main" id="{ECC7EBA2-BA1F-4DF4-9DA2-6A761E46DFA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19" name="Line 466">
            <a:extLst>
              <a:ext uri="{FF2B5EF4-FFF2-40B4-BE49-F238E27FC236}">
                <a16:creationId xmlns:a16="http://schemas.microsoft.com/office/drawing/2014/main" id="{7D6EF136-F7E8-407C-8815-FAF5A6677D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0" name="Line 467">
            <a:extLst>
              <a:ext uri="{FF2B5EF4-FFF2-40B4-BE49-F238E27FC236}">
                <a16:creationId xmlns:a16="http://schemas.microsoft.com/office/drawing/2014/main" id="{4F29CD27-0088-4310-94EE-FB904C7E059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1" name="Line 468">
            <a:extLst>
              <a:ext uri="{FF2B5EF4-FFF2-40B4-BE49-F238E27FC236}">
                <a16:creationId xmlns:a16="http://schemas.microsoft.com/office/drawing/2014/main" id="{157B2A13-4E08-47EA-BDE0-DA9D915337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22" name="Group 469">
          <a:extLst>
            <a:ext uri="{FF2B5EF4-FFF2-40B4-BE49-F238E27FC236}">
              <a16:creationId xmlns:a16="http://schemas.microsoft.com/office/drawing/2014/main" id="{6D195FE3-B00B-42FA-8D98-1F6D1F671E1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23" name="Line 470">
            <a:extLst>
              <a:ext uri="{FF2B5EF4-FFF2-40B4-BE49-F238E27FC236}">
                <a16:creationId xmlns:a16="http://schemas.microsoft.com/office/drawing/2014/main" id="{567DB8E6-910B-4736-86B5-3664BD3147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4" name="Line 471">
            <a:extLst>
              <a:ext uri="{FF2B5EF4-FFF2-40B4-BE49-F238E27FC236}">
                <a16:creationId xmlns:a16="http://schemas.microsoft.com/office/drawing/2014/main" id="{15A9908E-93B8-49AF-91CA-1546F0F8A2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5" name="Line 472">
            <a:extLst>
              <a:ext uri="{FF2B5EF4-FFF2-40B4-BE49-F238E27FC236}">
                <a16:creationId xmlns:a16="http://schemas.microsoft.com/office/drawing/2014/main" id="{4D0D27D0-47EF-4750-9EE9-F8CEBAC09C3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26" name="Group 473">
          <a:extLst>
            <a:ext uri="{FF2B5EF4-FFF2-40B4-BE49-F238E27FC236}">
              <a16:creationId xmlns:a16="http://schemas.microsoft.com/office/drawing/2014/main" id="{CED38755-97C1-4EE0-9C0E-F66B2F9D2B3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27" name="Line 474">
            <a:extLst>
              <a:ext uri="{FF2B5EF4-FFF2-40B4-BE49-F238E27FC236}">
                <a16:creationId xmlns:a16="http://schemas.microsoft.com/office/drawing/2014/main" id="{A76D28F6-9C72-4311-BC4E-B7293AAF6D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8" name="Line 475">
            <a:extLst>
              <a:ext uri="{FF2B5EF4-FFF2-40B4-BE49-F238E27FC236}">
                <a16:creationId xmlns:a16="http://schemas.microsoft.com/office/drawing/2014/main" id="{F716FFD1-AB07-4FBA-A7E9-5C0E4F9FE0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9" name="Line 476">
            <a:extLst>
              <a:ext uri="{FF2B5EF4-FFF2-40B4-BE49-F238E27FC236}">
                <a16:creationId xmlns:a16="http://schemas.microsoft.com/office/drawing/2014/main" id="{6B019E61-F88A-44DE-BB64-56519C475E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30" name="Group 477">
          <a:extLst>
            <a:ext uri="{FF2B5EF4-FFF2-40B4-BE49-F238E27FC236}">
              <a16:creationId xmlns:a16="http://schemas.microsoft.com/office/drawing/2014/main" id="{D5CB408E-146A-4A55-BD17-0D0F1B45210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31" name="Line 478">
            <a:extLst>
              <a:ext uri="{FF2B5EF4-FFF2-40B4-BE49-F238E27FC236}">
                <a16:creationId xmlns:a16="http://schemas.microsoft.com/office/drawing/2014/main" id="{E7C7128C-EC5C-47B6-B574-953652AB96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2" name="Line 479">
            <a:extLst>
              <a:ext uri="{FF2B5EF4-FFF2-40B4-BE49-F238E27FC236}">
                <a16:creationId xmlns:a16="http://schemas.microsoft.com/office/drawing/2014/main" id="{B3D53BAB-6EE4-4544-977A-F72CB6D598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" name="Line 480">
            <a:extLst>
              <a:ext uri="{FF2B5EF4-FFF2-40B4-BE49-F238E27FC236}">
                <a16:creationId xmlns:a16="http://schemas.microsoft.com/office/drawing/2014/main" id="{83188CE4-424A-40FB-80CA-04E3808A51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34" name="Group 481">
          <a:extLst>
            <a:ext uri="{FF2B5EF4-FFF2-40B4-BE49-F238E27FC236}">
              <a16:creationId xmlns:a16="http://schemas.microsoft.com/office/drawing/2014/main" id="{E73F9D84-A4A6-47B7-AA41-55584CAF549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35" name="Line 482">
            <a:extLst>
              <a:ext uri="{FF2B5EF4-FFF2-40B4-BE49-F238E27FC236}">
                <a16:creationId xmlns:a16="http://schemas.microsoft.com/office/drawing/2014/main" id="{A8A7F9BE-B6E8-49B6-A243-4B85105627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" name="Line 483">
            <a:extLst>
              <a:ext uri="{FF2B5EF4-FFF2-40B4-BE49-F238E27FC236}">
                <a16:creationId xmlns:a16="http://schemas.microsoft.com/office/drawing/2014/main" id="{5E78727B-FCC2-4BFC-8993-3EE0B8ED45C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" name="Line 484">
            <a:extLst>
              <a:ext uri="{FF2B5EF4-FFF2-40B4-BE49-F238E27FC236}">
                <a16:creationId xmlns:a16="http://schemas.microsoft.com/office/drawing/2014/main" id="{4FE030E5-8268-43DF-A184-0FF883B1DF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38" name="Group 485">
          <a:extLst>
            <a:ext uri="{FF2B5EF4-FFF2-40B4-BE49-F238E27FC236}">
              <a16:creationId xmlns:a16="http://schemas.microsoft.com/office/drawing/2014/main" id="{60B04286-3606-4C43-A5A0-3257A1F03A7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39" name="Line 486">
            <a:extLst>
              <a:ext uri="{FF2B5EF4-FFF2-40B4-BE49-F238E27FC236}">
                <a16:creationId xmlns:a16="http://schemas.microsoft.com/office/drawing/2014/main" id="{8B447F4D-CCEA-469C-BC2C-1D30E45E64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0" name="Line 487">
            <a:extLst>
              <a:ext uri="{FF2B5EF4-FFF2-40B4-BE49-F238E27FC236}">
                <a16:creationId xmlns:a16="http://schemas.microsoft.com/office/drawing/2014/main" id="{D2F5BB1A-5338-4261-82E2-7DC7E72F7E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1" name="Line 488">
            <a:extLst>
              <a:ext uri="{FF2B5EF4-FFF2-40B4-BE49-F238E27FC236}">
                <a16:creationId xmlns:a16="http://schemas.microsoft.com/office/drawing/2014/main" id="{DC4D61F3-1560-4E1C-B555-1E9C68A2EA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42" name="Group 489">
          <a:extLst>
            <a:ext uri="{FF2B5EF4-FFF2-40B4-BE49-F238E27FC236}">
              <a16:creationId xmlns:a16="http://schemas.microsoft.com/office/drawing/2014/main" id="{9BD647F4-3AE6-474B-8B0C-58FDED19B12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43" name="Line 490">
            <a:extLst>
              <a:ext uri="{FF2B5EF4-FFF2-40B4-BE49-F238E27FC236}">
                <a16:creationId xmlns:a16="http://schemas.microsoft.com/office/drawing/2014/main" id="{9CC4BBDE-653D-4BD1-AB7F-46EB1B982B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4" name="Line 491">
            <a:extLst>
              <a:ext uri="{FF2B5EF4-FFF2-40B4-BE49-F238E27FC236}">
                <a16:creationId xmlns:a16="http://schemas.microsoft.com/office/drawing/2014/main" id="{14BE5B17-2E15-4E5C-9DCF-4F7185CF45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5" name="Line 492">
            <a:extLst>
              <a:ext uri="{FF2B5EF4-FFF2-40B4-BE49-F238E27FC236}">
                <a16:creationId xmlns:a16="http://schemas.microsoft.com/office/drawing/2014/main" id="{0387882C-A3DA-416D-9A98-0997C9BBA8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46" name="Group 493">
          <a:extLst>
            <a:ext uri="{FF2B5EF4-FFF2-40B4-BE49-F238E27FC236}">
              <a16:creationId xmlns:a16="http://schemas.microsoft.com/office/drawing/2014/main" id="{1CD891AE-041F-4126-AB1C-5798F10A761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47" name="Line 494">
            <a:extLst>
              <a:ext uri="{FF2B5EF4-FFF2-40B4-BE49-F238E27FC236}">
                <a16:creationId xmlns:a16="http://schemas.microsoft.com/office/drawing/2014/main" id="{EBABB58B-C794-4154-8872-837965D104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8" name="Line 495">
            <a:extLst>
              <a:ext uri="{FF2B5EF4-FFF2-40B4-BE49-F238E27FC236}">
                <a16:creationId xmlns:a16="http://schemas.microsoft.com/office/drawing/2014/main" id="{7375EF34-13EB-480D-A1FF-4289C470B3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9" name="Line 496">
            <a:extLst>
              <a:ext uri="{FF2B5EF4-FFF2-40B4-BE49-F238E27FC236}">
                <a16:creationId xmlns:a16="http://schemas.microsoft.com/office/drawing/2014/main" id="{8A22F76A-9F67-47D2-809A-9C509425EA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50" name="Group 497">
          <a:extLst>
            <a:ext uri="{FF2B5EF4-FFF2-40B4-BE49-F238E27FC236}">
              <a16:creationId xmlns:a16="http://schemas.microsoft.com/office/drawing/2014/main" id="{302E336A-7FFC-4B4B-B925-F547144EF66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51" name="Line 498">
            <a:extLst>
              <a:ext uri="{FF2B5EF4-FFF2-40B4-BE49-F238E27FC236}">
                <a16:creationId xmlns:a16="http://schemas.microsoft.com/office/drawing/2014/main" id="{8FE25971-3F76-461C-85E4-3651E7E762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2" name="Line 499">
            <a:extLst>
              <a:ext uri="{FF2B5EF4-FFF2-40B4-BE49-F238E27FC236}">
                <a16:creationId xmlns:a16="http://schemas.microsoft.com/office/drawing/2014/main" id="{439A98EC-845C-44B0-9961-B1D0998DA6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3" name="Line 500">
            <a:extLst>
              <a:ext uri="{FF2B5EF4-FFF2-40B4-BE49-F238E27FC236}">
                <a16:creationId xmlns:a16="http://schemas.microsoft.com/office/drawing/2014/main" id="{5936831B-588C-42E9-B02C-DF35F94EA8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54" name="Group 501">
          <a:extLst>
            <a:ext uri="{FF2B5EF4-FFF2-40B4-BE49-F238E27FC236}">
              <a16:creationId xmlns:a16="http://schemas.microsoft.com/office/drawing/2014/main" id="{623B96D0-49BD-4E44-A40B-0CE4D1A87EC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55" name="Line 502">
            <a:extLst>
              <a:ext uri="{FF2B5EF4-FFF2-40B4-BE49-F238E27FC236}">
                <a16:creationId xmlns:a16="http://schemas.microsoft.com/office/drawing/2014/main" id="{1A6BCDFE-B3E3-4569-9FF5-C26E89D8DB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6" name="Line 503">
            <a:extLst>
              <a:ext uri="{FF2B5EF4-FFF2-40B4-BE49-F238E27FC236}">
                <a16:creationId xmlns:a16="http://schemas.microsoft.com/office/drawing/2014/main" id="{557C31C9-12F1-44EF-9B61-03C105B1EE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7" name="Line 504">
            <a:extLst>
              <a:ext uri="{FF2B5EF4-FFF2-40B4-BE49-F238E27FC236}">
                <a16:creationId xmlns:a16="http://schemas.microsoft.com/office/drawing/2014/main" id="{29E6994C-C1BA-48D1-A0F2-C735550216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58" name="Group 505">
          <a:extLst>
            <a:ext uri="{FF2B5EF4-FFF2-40B4-BE49-F238E27FC236}">
              <a16:creationId xmlns:a16="http://schemas.microsoft.com/office/drawing/2014/main" id="{ECFC279E-0BCE-4497-BACE-78980B914A1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59" name="Line 506">
            <a:extLst>
              <a:ext uri="{FF2B5EF4-FFF2-40B4-BE49-F238E27FC236}">
                <a16:creationId xmlns:a16="http://schemas.microsoft.com/office/drawing/2014/main" id="{81FEF464-E5D2-400C-ABF1-95DBC254F8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0" name="Line 507">
            <a:extLst>
              <a:ext uri="{FF2B5EF4-FFF2-40B4-BE49-F238E27FC236}">
                <a16:creationId xmlns:a16="http://schemas.microsoft.com/office/drawing/2014/main" id="{61C3300B-E4BA-44CD-8684-50475F1C2C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1" name="Line 508">
            <a:extLst>
              <a:ext uri="{FF2B5EF4-FFF2-40B4-BE49-F238E27FC236}">
                <a16:creationId xmlns:a16="http://schemas.microsoft.com/office/drawing/2014/main" id="{460F6556-7E08-4A55-97B0-967674D263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62" name="Group 509">
          <a:extLst>
            <a:ext uri="{FF2B5EF4-FFF2-40B4-BE49-F238E27FC236}">
              <a16:creationId xmlns:a16="http://schemas.microsoft.com/office/drawing/2014/main" id="{42319984-0892-4F04-8360-A5183CEC9E9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63" name="Line 510">
            <a:extLst>
              <a:ext uri="{FF2B5EF4-FFF2-40B4-BE49-F238E27FC236}">
                <a16:creationId xmlns:a16="http://schemas.microsoft.com/office/drawing/2014/main" id="{BF1F3999-E9FC-4DD8-B084-F453542A1AD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4" name="Line 511">
            <a:extLst>
              <a:ext uri="{FF2B5EF4-FFF2-40B4-BE49-F238E27FC236}">
                <a16:creationId xmlns:a16="http://schemas.microsoft.com/office/drawing/2014/main" id="{773BB658-43F8-4EC6-80C4-9B74235FD21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" name="Line 512">
            <a:extLst>
              <a:ext uri="{FF2B5EF4-FFF2-40B4-BE49-F238E27FC236}">
                <a16:creationId xmlns:a16="http://schemas.microsoft.com/office/drawing/2014/main" id="{A31D2E79-FE4D-4EC1-898A-FB16B6F3EC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66" name="Group 513">
          <a:extLst>
            <a:ext uri="{FF2B5EF4-FFF2-40B4-BE49-F238E27FC236}">
              <a16:creationId xmlns:a16="http://schemas.microsoft.com/office/drawing/2014/main" id="{1C061B5E-A9B7-46D0-B82B-0B6B9DD2ADA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67" name="Line 514">
            <a:extLst>
              <a:ext uri="{FF2B5EF4-FFF2-40B4-BE49-F238E27FC236}">
                <a16:creationId xmlns:a16="http://schemas.microsoft.com/office/drawing/2014/main" id="{E56343B7-CDFE-48A4-BD31-91D483E8E60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8" name="Line 515">
            <a:extLst>
              <a:ext uri="{FF2B5EF4-FFF2-40B4-BE49-F238E27FC236}">
                <a16:creationId xmlns:a16="http://schemas.microsoft.com/office/drawing/2014/main" id="{88E92116-7210-4A3F-9F30-C7BF2425D7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9" name="Line 516">
            <a:extLst>
              <a:ext uri="{FF2B5EF4-FFF2-40B4-BE49-F238E27FC236}">
                <a16:creationId xmlns:a16="http://schemas.microsoft.com/office/drawing/2014/main" id="{7BAB38EA-9304-436A-B7C0-2C40CC2C8D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70" name="Group 517">
          <a:extLst>
            <a:ext uri="{FF2B5EF4-FFF2-40B4-BE49-F238E27FC236}">
              <a16:creationId xmlns:a16="http://schemas.microsoft.com/office/drawing/2014/main" id="{24ECDB69-0833-441B-864A-A9269E95CB0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71" name="Line 518">
            <a:extLst>
              <a:ext uri="{FF2B5EF4-FFF2-40B4-BE49-F238E27FC236}">
                <a16:creationId xmlns:a16="http://schemas.microsoft.com/office/drawing/2014/main" id="{4BFAE074-379F-4F40-AFAB-005AB95E610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2" name="Line 519">
            <a:extLst>
              <a:ext uri="{FF2B5EF4-FFF2-40B4-BE49-F238E27FC236}">
                <a16:creationId xmlns:a16="http://schemas.microsoft.com/office/drawing/2014/main" id="{DF9042D6-65FD-4CA2-BDB8-317658EBB8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3" name="Line 520">
            <a:extLst>
              <a:ext uri="{FF2B5EF4-FFF2-40B4-BE49-F238E27FC236}">
                <a16:creationId xmlns:a16="http://schemas.microsoft.com/office/drawing/2014/main" id="{8499E836-070B-4B08-A99F-BA9FC7D1AF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74" name="Group 521">
          <a:extLst>
            <a:ext uri="{FF2B5EF4-FFF2-40B4-BE49-F238E27FC236}">
              <a16:creationId xmlns:a16="http://schemas.microsoft.com/office/drawing/2014/main" id="{F9142F25-76BD-4D4F-9965-658F4A68239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75" name="Line 522">
            <a:extLst>
              <a:ext uri="{FF2B5EF4-FFF2-40B4-BE49-F238E27FC236}">
                <a16:creationId xmlns:a16="http://schemas.microsoft.com/office/drawing/2014/main" id="{7A736DAC-2C2F-454F-A6F4-CB4633B64A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6" name="Line 523">
            <a:extLst>
              <a:ext uri="{FF2B5EF4-FFF2-40B4-BE49-F238E27FC236}">
                <a16:creationId xmlns:a16="http://schemas.microsoft.com/office/drawing/2014/main" id="{4788F5B8-95A1-49B1-B19E-CDA41F999BD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7" name="Line 524">
            <a:extLst>
              <a:ext uri="{FF2B5EF4-FFF2-40B4-BE49-F238E27FC236}">
                <a16:creationId xmlns:a16="http://schemas.microsoft.com/office/drawing/2014/main" id="{FDCA05F8-4FE0-4C04-8E16-802ED12976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78" name="Group 525">
          <a:extLst>
            <a:ext uri="{FF2B5EF4-FFF2-40B4-BE49-F238E27FC236}">
              <a16:creationId xmlns:a16="http://schemas.microsoft.com/office/drawing/2014/main" id="{CA8F2E94-AC2F-455F-822F-2763C29D71A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79" name="Line 526">
            <a:extLst>
              <a:ext uri="{FF2B5EF4-FFF2-40B4-BE49-F238E27FC236}">
                <a16:creationId xmlns:a16="http://schemas.microsoft.com/office/drawing/2014/main" id="{DA6D2750-74F7-4B2F-8294-DF4EA25646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0" name="Line 527">
            <a:extLst>
              <a:ext uri="{FF2B5EF4-FFF2-40B4-BE49-F238E27FC236}">
                <a16:creationId xmlns:a16="http://schemas.microsoft.com/office/drawing/2014/main" id="{6AC1F4F0-9B37-466D-9999-E2B7A5DBEC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1" name="Line 528">
            <a:extLst>
              <a:ext uri="{FF2B5EF4-FFF2-40B4-BE49-F238E27FC236}">
                <a16:creationId xmlns:a16="http://schemas.microsoft.com/office/drawing/2014/main" id="{0B5C54AF-723A-4F7F-A375-7AE2FA40CDC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82" name="Group 529">
          <a:extLst>
            <a:ext uri="{FF2B5EF4-FFF2-40B4-BE49-F238E27FC236}">
              <a16:creationId xmlns:a16="http://schemas.microsoft.com/office/drawing/2014/main" id="{CFEED749-B73A-43C1-9A43-447E61FED53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83" name="Line 530">
            <a:extLst>
              <a:ext uri="{FF2B5EF4-FFF2-40B4-BE49-F238E27FC236}">
                <a16:creationId xmlns:a16="http://schemas.microsoft.com/office/drawing/2014/main" id="{C2B52EF6-8C00-4B1E-8EA1-4B309A15433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4" name="Line 531">
            <a:extLst>
              <a:ext uri="{FF2B5EF4-FFF2-40B4-BE49-F238E27FC236}">
                <a16:creationId xmlns:a16="http://schemas.microsoft.com/office/drawing/2014/main" id="{96A5B209-1776-48D3-8239-EFF924C4FF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5" name="Line 532">
            <a:extLst>
              <a:ext uri="{FF2B5EF4-FFF2-40B4-BE49-F238E27FC236}">
                <a16:creationId xmlns:a16="http://schemas.microsoft.com/office/drawing/2014/main" id="{FB7F170A-A062-4398-9390-052818E3F76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86" name="Group 533">
          <a:extLst>
            <a:ext uri="{FF2B5EF4-FFF2-40B4-BE49-F238E27FC236}">
              <a16:creationId xmlns:a16="http://schemas.microsoft.com/office/drawing/2014/main" id="{E7398A79-1E55-49C0-8596-AE7C1EF9771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87" name="Line 534">
            <a:extLst>
              <a:ext uri="{FF2B5EF4-FFF2-40B4-BE49-F238E27FC236}">
                <a16:creationId xmlns:a16="http://schemas.microsoft.com/office/drawing/2014/main" id="{E5E7E1FC-ECA1-49A4-A67B-8164B3A5024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" name="Line 535">
            <a:extLst>
              <a:ext uri="{FF2B5EF4-FFF2-40B4-BE49-F238E27FC236}">
                <a16:creationId xmlns:a16="http://schemas.microsoft.com/office/drawing/2014/main" id="{04ED187E-ABFA-46BC-8245-FCB6C617C9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" name="Line 536">
            <a:extLst>
              <a:ext uri="{FF2B5EF4-FFF2-40B4-BE49-F238E27FC236}">
                <a16:creationId xmlns:a16="http://schemas.microsoft.com/office/drawing/2014/main" id="{E1481E1D-06F1-4DA2-9FEC-1B3FE6F6281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90" name="Group 537">
          <a:extLst>
            <a:ext uri="{FF2B5EF4-FFF2-40B4-BE49-F238E27FC236}">
              <a16:creationId xmlns:a16="http://schemas.microsoft.com/office/drawing/2014/main" id="{6E334B21-4773-4251-84D4-1CA5CAA22D4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91" name="Line 538">
            <a:extLst>
              <a:ext uri="{FF2B5EF4-FFF2-40B4-BE49-F238E27FC236}">
                <a16:creationId xmlns:a16="http://schemas.microsoft.com/office/drawing/2014/main" id="{866B120E-4BDE-4B0D-9480-6903079516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2" name="Line 539">
            <a:extLst>
              <a:ext uri="{FF2B5EF4-FFF2-40B4-BE49-F238E27FC236}">
                <a16:creationId xmlns:a16="http://schemas.microsoft.com/office/drawing/2014/main" id="{85F01DFB-0C61-4E40-9358-E559C970DE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3" name="Line 540">
            <a:extLst>
              <a:ext uri="{FF2B5EF4-FFF2-40B4-BE49-F238E27FC236}">
                <a16:creationId xmlns:a16="http://schemas.microsoft.com/office/drawing/2014/main" id="{0420DED8-5456-4096-B0E4-866C714EF9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94" name="Group 541">
          <a:extLst>
            <a:ext uri="{FF2B5EF4-FFF2-40B4-BE49-F238E27FC236}">
              <a16:creationId xmlns:a16="http://schemas.microsoft.com/office/drawing/2014/main" id="{8425B30E-D3AE-4AF6-80C5-E23967DA124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95" name="Line 542">
            <a:extLst>
              <a:ext uri="{FF2B5EF4-FFF2-40B4-BE49-F238E27FC236}">
                <a16:creationId xmlns:a16="http://schemas.microsoft.com/office/drawing/2014/main" id="{F9E6DC7C-FC61-4A7C-966B-6C03A11DF27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6" name="Line 543">
            <a:extLst>
              <a:ext uri="{FF2B5EF4-FFF2-40B4-BE49-F238E27FC236}">
                <a16:creationId xmlns:a16="http://schemas.microsoft.com/office/drawing/2014/main" id="{859DE229-74F5-47EA-921C-FA478F3D80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7" name="Line 544">
            <a:extLst>
              <a:ext uri="{FF2B5EF4-FFF2-40B4-BE49-F238E27FC236}">
                <a16:creationId xmlns:a16="http://schemas.microsoft.com/office/drawing/2014/main" id="{B2B5BA37-C56D-4559-9B2C-1C27D10E454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698" name="Group 545">
          <a:extLst>
            <a:ext uri="{FF2B5EF4-FFF2-40B4-BE49-F238E27FC236}">
              <a16:creationId xmlns:a16="http://schemas.microsoft.com/office/drawing/2014/main" id="{7CC5393E-A3CB-4C77-BE01-1320A3A24A3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699" name="Line 546">
            <a:extLst>
              <a:ext uri="{FF2B5EF4-FFF2-40B4-BE49-F238E27FC236}">
                <a16:creationId xmlns:a16="http://schemas.microsoft.com/office/drawing/2014/main" id="{710BD166-5458-4C74-BFD9-17BB74082FF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0" name="Line 547">
            <a:extLst>
              <a:ext uri="{FF2B5EF4-FFF2-40B4-BE49-F238E27FC236}">
                <a16:creationId xmlns:a16="http://schemas.microsoft.com/office/drawing/2014/main" id="{D09A3877-A8F6-4D5F-A987-FFFB5160912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1" name="Line 548">
            <a:extLst>
              <a:ext uri="{FF2B5EF4-FFF2-40B4-BE49-F238E27FC236}">
                <a16:creationId xmlns:a16="http://schemas.microsoft.com/office/drawing/2014/main" id="{2D271A68-320D-4660-A9AB-6DFCA65FB5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02" name="Group 549">
          <a:extLst>
            <a:ext uri="{FF2B5EF4-FFF2-40B4-BE49-F238E27FC236}">
              <a16:creationId xmlns:a16="http://schemas.microsoft.com/office/drawing/2014/main" id="{C61C7675-4735-412B-B77F-4983815EA0B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03" name="Line 550">
            <a:extLst>
              <a:ext uri="{FF2B5EF4-FFF2-40B4-BE49-F238E27FC236}">
                <a16:creationId xmlns:a16="http://schemas.microsoft.com/office/drawing/2014/main" id="{E6EB4228-39F8-4C94-8C53-9F483D21DDF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4" name="Line 551">
            <a:extLst>
              <a:ext uri="{FF2B5EF4-FFF2-40B4-BE49-F238E27FC236}">
                <a16:creationId xmlns:a16="http://schemas.microsoft.com/office/drawing/2014/main" id="{F7F7F79C-84C0-4761-94FB-FD70F303B61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5" name="Line 552">
            <a:extLst>
              <a:ext uri="{FF2B5EF4-FFF2-40B4-BE49-F238E27FC236}">
                <a16:creationId xmlns:a16="http://schemas.microsoft.com/office/drawing/2014/main" id="{8CAF12E3-CA60-4A76-A720-6B18100DDA5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06" name="Group 553">
          <a:extLst>
            <a:ext uri="{FF2B5EF4-FFF2-40B4-BE49-F238E27FC236}">
              <a16:creationId xmlns:a16="http://schemas.microsoft.com/office/drawing/2014/main" id="{E2E8BCF3-491C-4561-AA50-C77C6CE9CA6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07" name="Line 554">
            <a:extLst>
              <a:ext uri="{FF2B5EF4-FFF2-40B4-BE49-F238E27FC236}">
                <a16:creationId xmlns:a16="http://schemas.microsoft.com/office/drawing/2014/main" id="{85171FF9-845F-4A19-8F40-4749CC0A4F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8" name="Line 555">
            <a:extLst>
              <a:ext uri="{FF2B5EF4-FFF2-40B4-BE49-F238E27FC236}">
                <a16:creationId xmlns:a16="http://schemas.microsoft.com/office/drawing/2014/main" id="{C0DDCD19-0CA6-45FD-BCAB-ED3D214A53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9" name="Line 556">
            <a:extLst>
              <a:ext uri="{FF2B5EF4-FFF2-40B4-BE49-F238E27FC236}">
                <a16:creationId xmlns:a16="http://schemas.microsoft.com/office/drawing/2014/main" id="{278D44AE-0765-4880-97C3-42A4AF2E0FD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10" name="Group 557">
          <a:extLst>
            <a:ext uri="{FF2B5EF4-FFF2-40B4-BE49-F238E27FC236}">
              <a16:creationId xmlns:a16="http://schemas.microsoft.com/office/drawing/2014/main" id="{5771978E-807B-4A7B-9801-542C8A60E55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11" name="Line 558">
            <a:extLst>
              <a:ext uri="{FF2B5EF4-FFF2-40B4-BE49-F238E27FC236}">
                <a16:creationId xmlns:a16="http://schemas.microsoft.com/office/drawing/2014/main" id="{7CA5B20C-4754-4DBF-A938-AC5E2A79E2A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" name="Line 559">
            <a:extLst>
              <a:ext uri="{FF2B5EF4-FFF2-40B4-BE49-F238E27FC236}">
                <a16:creationId xmlns:a16="http://schemas.microsoft.com/office/drawing/2014/main" id="{699C5719-65B7-4FDB-8BE2-F014952836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3" name="Line 560">
            <a:extLst>
              <a:ext uri="{FF2B5EF4-FFF2-40B4-BE49-F238E27FC236}">
                <a16:creationId xmlns:a16="http://schemas.microsoft.com/office/drawing/2014/main" id="{A516582D-C83F-4C8C-8AA0-3BDCEDA6313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14" name="Group 561">
          <a:extLst>
            <a:ext uri="{FF2B5EF4-FFF2-40B4-BE49-F238E27FC236}">
              <a16:creationId xmlns:a16="http://schemas.microsoft.com/office/drawing/2014/main" id="{3F41A5A1-08FC-4E7F-829C-68689354CEC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15" name="Line 562">
            <a:extLst>
              <a:ext uri="{FF2B5EF4-FFF2-40B4-BE49-F238E27FC236}">
                <a16:creationId xmlns:a16="http://schemas.microsoft.com/office/drawing/2014/main" id="{C4C7E63D-B279-48EE-9D26-5E3D10E599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6" name="Line 563">
            <a:extLst>
              <a:ext uri="{FF2B5EF4-FFF2-40B4-BE49-F238E27FC236}">
                <a16:creationId xmlns:a16="http://schemas.microsoft.com/office/drawing/2014/main" id="{8E9A4D67-735F-4704-83A5-190E76D014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7" name="Line 564">
            <a:extLst>
              <a:ext uri="{FF2B5EF4-FFF2-40B4-BE49-F238E27FC236}">
                <a16:creationId xmlns:a16="http://schemas.microsoft.com/office/drawing/2014/main" id="{779DCF1C-AF41-4CF6-A888-6C96478410C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18" name="Group 565">
          <a:extLst>
            <a:ext uri="{FF2B5EF4-FFF2-40B4-BE49-F238E27FC236}">
              <a16:creationId xmlns:a16="http://schemas.microsoft.com/office/drawing/2014/main" id="{461D9FCE-F0C0-4E33-8B61-B5D8D56F37C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19" name="Line 566">
            <a:extLst>
              <a:ext uri="{FF2B5EF4-FFF2-40B4-BE49-F238E27FC236}">
                <a16:creationId xmlns:a16="http://schemas.microsoft.com/office/drawing/2014/main" id="{27BE7DB1-86AF-4020-BC2F-3680E82253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0" name="Line 567">
            <a:extLst>
              <a:ext uri="{FF2B5EF4-FFF2-40B4-BE49-F238E27FC236}">
                <a16:creationId xmlns:a16="http://schemas.microsoft.com/office/drawing/2014/main" id="{15921CC7-E0CF-4653-AB4F-42919CCBD5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1" name="Line 568">
            <a:extLst>
              <a:ext uri="{FF2B5EF4-FFF2-40B4-BE49-F238E27FC236}">
                <a16:creationId xmlns:a16="http://schemas.microsoft.com/office/drawing/2014/main" id="{4A44EC17-2E08-427F-8FA2-261EE0AD4C2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22" name="Group 569">
          <a:extLst>
            <a:ext uri="{FF2B5EF4-FFF2-40B4-BE49-F238E27FC236}">
              <a16:creationId xmlns:a16="http://schemas.microsoft.com/office/drawing/2014/main" id="{B3914B5E-97C6-4B7A-A0BE-946DEF6C691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23" name="Line 570">
            <a:extLst>
              <a:ext uri="{FF2B5EF4-FFF2-40B4-BE49-F238E27FC236}">
                <a16:creationId xmlns:a16="http://schemas.microsoft.com/office/drawing/2014/main" id="{61E1EB64-EBD7-4AD3-A32E-CF8202FFF69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4" name="Line 571">
            <a:extLst>
              <a:ext uri="{FF2B5EF4-FFF2-40B4-BE49-F238E27FC236}">
                <a16:creationId xmlns:a16="http://schemas.microsoft.com/office/drawing/2014/main" id="{744C1AFE-C2FF-4012-8BEC-FA35A1C3F9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5" name="Line 572">
            <a:extLst>
              <a:ext uri="{FF2B5EF4-FFF2-40B4-BE49-F238E27FC236}">
                <a16:creationId xmlns:a16="http://schemas.microsoft.com/office/drawing/2014/main" id="{5F5A9E65-ACDF-466F-8428-A71C630605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26" name="Group 573">
          <a:extLst>
            <a:ext uri="{FF2B5EF4-FFF2-40B4-BE49-F238E27FC236}">
              <a16:creationId xmlns:a16="http://schemas.microsoft.com/office/drawing/2014/main" id="{AC83F318-CA78-4B23-AFFC-31223F1C1CF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27" name="Line 574">
            <a:extLst>
              <a:ext uri="{FF2B5EF4-FFF2-40B4-BE49-F238E27FC236}">
                <a16:creationId xmlns:a16="http://schemas.microsoft.com/office/drawing/2014/main" id="{64887262-EB01-4901-AD09-C48E9E1B54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8" name="Line 575">
            <a:extLst>
              <a:ext uri="{FF2B5EF4-FFF2-40B4-BE49-F238E27FC236}">
                <a16:creationId xmlns:a16="http://schemas.microsoft.com/office/drawing/2014/main" id="{F4A3BBCE-9564-4545-B99B-181FF59C17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9" name="Line 576">
            <a:extLst>
              <a:ext uri="{FF2B5EF4-FFF2-40B4-BE49-F238E27FC236}">
                <a16:creationId xmlns:a16="http://schemas.microsoft.com/office/drawing/2014/main" id="{0DEFD4DE-87E0-4AD6-919F-8A938FCA87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30" name="Group 1">
          <a:extLst>
            <a:ext uri="{FF2B5EF4-FFF2-40B4-BE49-F238E27FC236}">
              <a16:creationId xmlns:a16="http://schemas.microsoft.com/office/drawing/2014/main" id="{D649AC4B-6536-40B2-91E7-64933CCC606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31" name="Line 2">
            <a:extLst>
              <a:ext uri="{FF2B5EF4-FFF2-40B4-BE49-F238E27FC236}">
                <a16:creationId xmlns:a16="http://schemas.microsoft.com/office/drawing/2014/main" id="{852F1647-8B67-4457-B67D-630E81C4EA4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2" name="Line 3">
            <a:extLst>
              <a:ext uri="{FF2B5EF4-FFF2-40B4-BE49-F238E27FC236}">
                <a16:creationId xmlns:a16="http://schemas.microsoft.com/office/drawing/2014/main" id="{2AEEE177-9A4F-4F08-8C77-95B29736613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3" name="Line 4">
            <a:extLst>
              <a:ext uri="{FF2B5EF4-FFF2-40B4-BE49-F238E27FC236}">
                <a16:creationId xmlns:a16="http://schemas.microsoft.com/office/drawing/2014/main" id="{EC321345-9E86-4A64-8E19-51DE46004AD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34" name="Group 5">
          <a:extLst>
            <a:ext uri="{FF2B5EF4-FFF2-40B4-BE49-F238E27FC236}">
              <a16:creationId xmlns:a16="http://schemas.microsoft.com/office/drawing/2014/main" id="{96BDA870-5AF7-4429-8FC5-88F7135946D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35" name="Line 6">
            <a:extLst>
              <a:ext uri="{FF2B5EF4-FFF2-40B4-BE49-F238E27FC236}">
                <a16:creationId xmlns:a16="http://schemas.microsoft.com/office/drawing/2014/main" id="{24038384-BBC5-425C-B325-557E7462F2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6" name="Line 7">
            <a:extLst>
              <a:ext uri="{FF2B5EF4-FFF2-40B4-BE49-F238E27FC236}">
                <a16:creationId xmlns:a16="http://schemas.microsoft.com/office/drawing/2014/main" id="{C81B49F5-EDEE-41E9-B2C5-9C1B2DBB78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7" name="Line 8">
            <a:extLst>
              <a:ext uri="{FF2B5EF4-FFF2-40B4-BE49-F238E27FC236}">
                <a16:creationId xmlns:a16="http://schemas.microsoft.com/office/drawing/2014/main" id="{03EDFEAD-5A0D-4E64-97FD-BC5D22FCAC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38" name="Group 9">
          <a:extLst>
            <a:ext uri="{FF2B5EF4-FFF2-40B4-BE49-F238E27FC236}">
              <a16:creationId xmlns:a16="http://schemas.microsoft.com/office/drawing/2014/main" id="{FE96D2A1-A5E5-446D-BD15-571696B7E1F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39" name="Line 10">
            <a:extLst>
              <a:ext uri="{FF2B5EF4-FFF2-40B4-BE49-F238E27FC236}">
                <a16:creationId xmlns:a16="http://schemas.microsoft.com/office/drawing/2014/main" id="{A9A91737-AAF5-44F1-95B6-009DCD337E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0" name="Line 11">
            <a:extLst>
              <a:ext uri="{FF2B5EF4-FFF2-40B4-BE49-F238E27FC236}">
                <a16:creationId xmlns:a16="http://schemas.microsoft.com/office/drawing/2014/main" id="{66EC88CB-08BB-4F98-94A1-D5730C13EE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1" name="Line 12">
            <a:extLst>
              <a:ext uri="{FF2B5EF4-FFF2-40B4-BE49-F238E27FC236}">
                <a16:creationId xmlns:a16="http://schemas.microsoft.com/office/drawing/2014/main" id="{172A3D01-E608-4317-924D-C5B24C2A03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42" name="Group 13">
          <a:extLst>
            <a:ext uri="{FF2B5EF4-FFF2-40B4-BE49-F238E27FC236}">
              <a16:creationId xmlns:a16="http://schemas.microsoft.com/office/drawing/2014/main" id="{BB576645-DF26-4DDC-A542-9034A2EE584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43" name="Line 14">
            <a:extLst>
              <a:ext uri="{FF2B5EF4-FFF2-40B4-BE49-F238E27FC236}">
                <a16:creationId xmlns:a16="http://schemas.microsoft.com/office/drawing/2014/main" id="{9FA8CA61-76CC-4413-82A4-205745DC54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4" name="Line 15">
            <a:extLst>
              <a:ext uri="{FF2B5EF4-FFF2-40B4-BE49-F238E27FC236}">
                <a16:creationId xmlns:a16="http://schemas.microsoft.com/office/drawing/2014/main" id="{2D1A9FE0-6611-471A-AD93-EA90999497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" name="Line 16">
            <a:extLst>
              <a:ext uri="{FF2B5EF4-FFF2-40B4-BE49-F238E27FC236}">
                <a16:creationId xmlns:a16="http://schemas.microsoft.com/office/drawing/2014/main" id="{F9650F44-DF3F-4BB7-B495-624D2BD3E8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46" name="Group 17">
          <a:extLst>
            <a:ext uri="{FF2B5EF4-FFF2-40B4-BE49-F238E27FC236}">
              <a16:creationId xmlns:a16="http://schemas.microsoft.com/office/drawing/2014/main" id="{175DEBA5-89D2-4731-A634-643385F393C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47" name="Line 18">
            <a:extLst>
              <a:ext uri="{FF2B5EF4-FFF2-40B4-BE49-F238E27FC236}">
                <a16:creationId xmlns:a16="http://schemas.microsoft.com/office/drawing/2014/main" id="{B8FAB644-4EB9-42A0-8B52-9F04BD82A9D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" name="Line 19">
            <a:extLst>
              <a:ext uri="{FF2B5EF4-FFF2-40B4-BE49-F238E27FC236}">
                <a16:creationId xmlns:a16="http://schemas.microsoft.com/office/drawing/2014/main" id="{666B4951-1A15-4F45-A1A8-217964E9855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9" name="Line 20">
            <a:extLst>
              <a:ext uri="{FF2B5EF4-FFF2-40B4-BE49-F238E27FC236}">
                <a16:creationId xmlns:a16="http://schemas.microsoft.com/office/drawing/2014/main" id="{37A74AB0-20D2-4765-AA97-278C9D49E4C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50" name="Group 21">
          <a:extLst>
            <a:ext uri="{FF2B5EF4-FFF2-40B4-BE49-F238E27FC236}">
              <a16:creationId xmlns:a16="http://schemas.microsoft.com/office/drawing/2014/main" id="{1A960169-08E2-475E-8621-1B7E6A11B33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51" name="Line 22">
            <a:extLst>
              <a:ext uri="{FF2B5EF4-FFF2-40B4-BE49-F238E27FC236}">
                <a16:creationId xmlns:a16="http://schemas.microsoft.com/office/drawing/2014/main" id="{4FF012E4-C8D8-4D7C-9A7A-23C38DAC79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2" name="Line 23">
            <a:extLst>
              <a:ext uri="{FF2B5EF4-FFF2-40B4-BE49-F238E27FC236}">
                <a16:creationId xmlns:a16="http://schemas.microsoft.com/office/drawing/2014/main" id="{060BFAAC-A55D-465A-BC6D-35D9F49EC5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3" name="Line 24">
            <a:extLst>
              <a:ext uri="{FF2B5EF4-FFF2-40B4-BE49-F238E27FC236}">
                <a16:creationId xmlns:a16="http://schemas.microsoft.com/office/drawing/2014/main" id="{F53CD2BB-793A-4607-93E3-4456CD46F0D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54" name="Group 25">
          <a:extLst>
            <a:ext uri="{FF2B5EF4-FFF2-40B4-BE49-F238E27FC236}">
              <a16:creationId xmlns:a16="http://schemas.microsoft.com/office/drawing/2014/main" id="{5A30A813-45D2-4092-BE5B-575E991F534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55" name="Line 26">
            <a:extLst>
              <a:ext uri="{FF2B5EF4-FFF2-40B4-BE49-F238E27FC236}">
                <a16:creationId xmlns:a16="http://schemas.microsoft.com/office/drawing/2014/main" id="{2921D828-BA4B-4D62-B6F8-AE09A8AD3F7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6" name="Line 27">
            <a:extLst>
              <a:ext uri="{FF2B5EF4-FFF2-40B4-BE49-F238E27FC236}">
                <a16:creationId xmlns:a16="http://schemas.microsoft.com/office/drawing/2014/main" id="{59CE8E14-983D-41A0-990B-32967E4CF5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7" name="Line 28">
            <a:extLst>
              <a:ext uri="{FF2B5EF4-FFF2-40B4-BE49-F238E27FC236}">
                <a16:creationId xmlns:a16="http://schemas.microsoft.com/office/drawing/2014/main" id="{B38907C1-43B6-4A9B-981C-9E075272580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58" name="Group 29">
          <a:extLst>
            <a:ext uri="{FF2B5EF4-FFF2-40B4-BE49-F238E27FC236}">
              <a16:creationId xmlns:a16="http://schemas.microsoft.com/office/drawing/2014/main" id="{C0527211-98D3-4932-8EFF-5A763176C55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59" name="Line 30">
            <a:extLst>
              <a:ext uri="{FF2B5EF4-FFF2-40B4-BE49-F238E27FC236}">
                <a16:creationId xmlns:a16="http://schemas.microsoft.com/office/drawing/2014/main" id="{73AF058F-8F2E-47A7-A7F7-4683C7F7FB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0" name="Line 31">
            <a:extLst>
              <a:ext uri="{FF2B5EF4-FFF2-40B4-BE49-F238E27FC236}">
                <a16:creationId xmlns:a16="http://schemas.microsoft.com/office/drawing/2014/main" id="{CAEC7AE6-5CBF-42A8-8C87-0C6B985A91B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1" name="Line 32">
            <a:extLst>
              <a:ext uri="{FF2B5EF4-FFF2-40B4-BE49-F238E27FC236}">
                <a16:creationId xmlns:a16="http://schemas.microsoft.com/office/drawing/2014/main" id="{940A65FC-91A0-4475-B4E6-A0E50146F3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62" name="Group 33">
          <a:extLst>
            <a:ext uri="{FF2B5EF4-FFF2-40B4-BE49-F238E27FC236}">
              <a16:creationId xmlns:a16="http://schemas.microsoft.com/office/drawing/2014/main" id="{2574A505-C678-4AB1-A673-93C344F47AB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63" name="Line 34">
            <a:extLst>
              <a:ext uri="{FF2B5EF4-FFF2-40B4-BE49-F238E27FC236}">
                <a16:creationId xmlns:a16="http://schemas.microsoft.com/office/drawing/2014/main" id="{A3497505-52FC-4D8B-BF35-10C12FCFE7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4" name="Line 35">
            <a:extLst>
              <a:ext uri="{FF2B5EF4-FFF2-40B4-BE49-F238E27FC236}">
                <a16:creationId xmlns:a16="http://schemas.microsoft.com/office/drawing/2014/main" id="{F59514CB-1EF9-492E-BE37-F74124AB14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5" name="Line 36">
            <a:extLst>
              <a:ext uri="{FF2B5EF4-FFF2-40B4-BE49-F238E27FC236}">
                <a16:creationId xmlns:a16="http://schemas.microsoft.com/office/drawing/2014/main" id="{9B29D343-4645-4A43-BC29-D40A502CA6C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66" name="Group 37">
          <a:extLst>
            <a:ext uri="{FF2B5EF4-FFF2-40B4-BE49-F238E27FC236}">
              <a16:creationId xmlns:a16="http://schemas.microsoft.com/office/drawing/2014/main" id="{32FA443C-C851-42F0-8EEA-9189C31A8AD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67" name="Line 38">
            <a:extLst>
              <a:ext uri="{FF2B5EF4-FFF2-40B4-BE49-F238E27FC236}">
                <a16:creationId xmlns:a16="http://schemas.microsoft.com/office/drawing/2014/main" id="{D20C5663-1255-48E9-A841-7A3BF52A74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8" name="Line 39">
            <a:extLst>
              <a:ext uri="{FF2B5EF4-FFF2-40B4-BE49-F238E27FC236}">
                <a16:creationId xmlns:a16="http://schemas.microsoft.com/office/drawing/2014/main" id="{BE768DA8-00E4-4D27-8220-16A34AE73F2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9" name="Line 40">
            <a:extLst>
              <a:ext uri="{FF2B5EF4-FFF2-40B4-BE49-F238E27FC236}">
                <a16:creationId xmlns:a16="http://schemas.microsoft.com/office/drawing/2014/main" id="{775355D8-37A8-4D96-904A-87BF94479C6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70" name="Group 41">
          <a:extLst>
            <a:ext uri="{FF2B5EF4-FFF2-40B4-BE49-F238E27FC236}">
              <a16:creationId xmlns:a16="http://schemas.microsoft.com/office/drawing/2014/main" id="{BE1281BF-5DE5-49E5-A587-8BD411CE61F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71" name="Line 42">
            <a:extLst>
              <a:ext uri="{FF2B5EF4-FFF2-40B4-BE49-F238E27FC236}">
                <a16:creationId xmlns:a16="http://schemas.microsoft.com/office/drawing/2014/main" id="{0035752D-4C54-4231-8155-EDDA70538F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2" name="Line 43">
            <a:extLst>
              <a:ext uri="{FF2B5EF4-FFF2-40B4-BE49-F238E27FC236}">
                <a16:creationId xmlns:a16="http://schemas.microsoft.com/office/drawing/2014/main" id="{7FF92F73-827B-4227-9BEA-BA57952AD7E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3" name="Line 44">
            <a:extLst>
              <a:ext uri="{FF2B5EF4-FFF2-40B4-BE49-F238E27FC236}">
                <a16:creationId xmlns:a16="http://schemas.microsoft.com/office/drawing/2014/main" id="{FC8C498B-3C5A-4643-AC46-5202DF7158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74" name="Group 45">
          <a:extLst>
            <a:ext uri="{FF2B5EF4-FFF2-40B4-BE49-F238E27FC236}">
              <a16:creationId xmlns:a16="http://schemas.microsoft.com/office/drawing/2014/main" id="{77C4AED7-E7EF-4E03-82BA-296EEFF2471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75" name="Line 46">
            <a:extLst>
              <a:ext uri="{FF2B5EF4-FFF2-40B4-BE49-F238E27FC236}">
                <a16:creationId xmlns:a16="http://schemas.microsoft.com/office/drawing/2014/main" id="{344172D8-AF19-4C21-9B47-3CACCD71AC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6" name="Line 47">
            <a:extLst>
              <a:ext uri="{FF2B5EF4-FFF2-40B4-BE49-F238E27FC236}">
                <a16:creationId xmlns:a16="http://schemas.microsoft.com/office/drawing/2014/main" id="{66436386-621E-481E-BAED-D075B422ED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7" name="Line 48">
            <a:extLst>
              <a:ext uri="{FF2B5EF4-FFF2-40B4-BE49-F238E27FC236}">
                <a16:creationId xmlns:a16="http://schemas.microsoft.com/office/drawing/2014/main" id="{1F1386D1-9DE9-4CFA-ADF0-4B69E05650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78" name="Group 49">
          <a:extLst>
            <a:ext uri="{FF2B5EF4-FFF2-40B4-BE49-F238E27FC236}">
              <a16:creationId xmlns:a16="http://schemas.microsoft.com/office/drawing/2014/main" id="{986674AD-79B3-4E31-9839-4E8E62466E6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79" name="Line 50">
            <a:extLst>
              <a:ext uri="{FF2B5EF4-FFF2-40B4-BE49-F238E27FC236}">
                <a16:creationId xmlns:a16="http://schemas.microsoft.com/office/drawing/2014/main" id="{1B596E42-264A-4850-B047-19D202F675E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0" name="Line 51">
            <a:extLst>
              <a:ext uri="{FF2B5EF4-FFF2-40B4-BE49-F238E27FC236}">
                <a16:creationId xmlns:a16="http://schemas.microsoft.com/office/drawing/2014/main" id="{0B5B6864-52E8-48D2-BA62-57E18EE514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" name="Line 52">
            <a:extLst>
              <a:ext uri="{FF2B5EF4-FFF2-40B4-BE49-F238E27FC236}">
                <a16:creationId xmlns:a16="http://schemas.microsoft.com/office/drawing/2014/main" id="{D20408FB-4A2A-447C-9402-DC3DE28F7BF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82" name="Group 53">
          <a:extLst>
            <a:ext uri="{FF2B5EF4-FFF2-40B4-BE49-F238E27FC236}">
              <a16:creationId xmlns:a16="http://schemas.microsoft.com/office/drawing/2014/main" id="{A8BE820A-AF4D-453D-8B05-30B6D938248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83" name="Line 54">
            <a:extLst>
              <a:ext uri="{FF2B5EF4-FFF2-40B4-BE49-F238E27FC236}">
                <a16:creationId xmlns:a16="http://schemas.microsoft.com/office/drawing/2014/main" id="{3D4F7EEE-8ABE-4EDE-A7E0-0303662A2F2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4" name="Line 55">
            <a:extLst>
              <a:ext uri="{FF2B5EF4-FFF2-40B4-BE49-F238E27FC236}">
                <a16:creationId xmlns:a16="http://schemas.microsoft.com/office/drawing/2014/main" id="{51F053A8-5D08-43E7-904C-1A7D42A396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5" name="Line 56">
            <a:extLst>
              <a:ext uri="{FF2B5EF4-FFF2-40B4-BE49-F238E27FC236}">
                <a16:creationId xmlns:a16="http://schemas.microsoft.com/office/drawing/2014/main" id="{7DE5E82E-1816-42DC-ADD3-AC4057BF05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86" name="Group 57">
          <a:extLst>
            <a:ext uri="{FF2B5EF4-FFF2-40B4-BE49-F238E27FC236}">
              <a16:creationId xmlns:a16="http://schemas.microsoft.com/office/drawing/2014/main" id="{A318F4B9-9B4E-4C20-9B74-C00EDF98CCB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87" name="Line 58">
            <a:extLst>
              <a:ext uri="{FF2B5EF4-FFF2-40B4-BE49-F238E27FC236}">
                <a16:creationId xmlns:a16="http://schemas.microsoft.com/office/drawing/2014/main" id="{29B56882-FBB8-42F6-BCCB-0E68A68B09F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8" name="Line 59">
            <a:extLst>
              <a:ext uri="{FF2B5EF4-FFF2-40B4-BE49-F238E27FC236}">
                <a16:creationId xmlns:a16="http://schemas.microsoft.com/office/drawing/2014/main" id="{6A6885FE-BABC-4179-8E8E-7661364804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9" name="Line 60">
            <a:extLst>
              <a:ext uri="{FF2B5EF4-FFF2-40B4-BE49-F238E27FC236}">
                <a16:creationId xmlns:a16="http://schemas.microsoft.com/office/drawing/2014/main" id="{9A08D286-ABE3-4A09-B5D7-01662D05B71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90" name="Group 61">
          <a:extLst>
            <a:ext uri="{FF2B5EF4-FFF2-40B4-BE49-F238E27FC236}">
              <a16:creationId xmlns:a16="http://schemas.microsoft.com/office/drawing/2014/main" id="{4AC3B0CE-A659-4435-AEE4-5651D4B8033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91" name="Line 62">
            <a:extLst>
              <a:ext uri="{FF2B5EF4-FFF2-40B4-BE49-F238E27FC236}">
                <a16:creationId xmlns:a16="http://schemas.microsoft.com/office/drawing/2014/main" id="{30D0DFBF-39EE-429F-A147-6AA0E97AF3E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2" name="Line 63">
            <a:extLst>
              <a:ext uri="{FF2B5EF4-FFF2-40B4-BE49-F238E27FC236}">
                <a16:creationId xmlns:a16="http://schemas.microsoft.com/office/drawing/2014/main" id="{2BBE257E-056D-4DFF-AEE6-A3C4A3BB33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3" name="Line 64">
            <a:extLst>
              <a:ext uri="{FF2B5EF4-FFF2-40B4-BE49-F238E27FC236}">
                <a16:creationId xmlns:a16="http://schemas.microsoft.com/office/drawing/2014/main" id="{566CBB08-3786-45FB-B7EA-456BFEFE9D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94" name="Group 65">
          <a:extLst>
            <a:ext uri="{FF2B5EF4-FFF2-40B4-BE49-F238E27FC236}">
              <a16:creationId xmlns:a16="http://schemas.microsoft.com/office/drawing/2014/main" id="{EF63D546-5FA4-4FE1-BEDC-49950D08B4C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95" name="Line 66">
            <a:extLst>
              <a:ext uri="{FF2B5EF4-FFF2-40B4-BE49-F238E27FC236}">
                <a16:creationId xmlns:a16="http://schemas.microsoft.com/office/drawing/2014/main" id="{EA893E01-69D5-42B9-99F2-DFF23B9BFF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6" name="Line 67">
            <a:extLst>
              <a:ext uri="{FF2B5EF4-FFF2-40B4-BE49-F238E27FC236}">
                <a16:creationId xmlns:a16="http://schemas.microsoft.com/office/drawing/2014/main" id="{C143F260-A9D3-484F-BF7A-10197C2F8D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7" name="Line 68">
            <a:extLst>
              <a:ext uri="{FF2B5EF4-FFF2-40B4-BE49-F238E27FC236}">
                <a16:creationId xmlns:a16="http://schemas.microsoft.com/office/drawing/2014/main" id="{28114327-BEAC-435D-B8E9-D99C563A8A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798" name="Group 69">
          <a:extLst>
            <a:ext uri="{FF2B5EF4-FFF2-40B4-BE49-F238E27FC236}">
              <a16:creationId xmlns:a16="http://schemas.microsoft.com/office/drawing/2014/main" id="{8DF1E763-591B-442A-9CEF-EB24A229A92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799" name="Line 70">
            <a:extLst>
              <a:ext uri="{FF2B5EF4-FFF2-40B4-BE49-F238E27FC236}">
                <a16:creationId xmlns:a16="http://schemas.microsoft.com/office/drawing/2014/main" id="{ACD38BFC-0318-4B54-83CB-19A1AE361EF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" name="Line 71">
            <a:extLst>
              <a:ext uri="{FF2B5EF4-FFF2-40B4-BE49-F238E27FC236}">
                <a16:creationId xmlns:a16="http://schemas.microsoft.com/office/drawing/2014/main" id="{3D178D9A-1AC1-422A-B472-04378A1BF0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1" name="Line 72">
            <a:extLst>
              <a:ext uri="{FF2B5EF4-FFF2-40B4-BE49-F238E27FC236}">
                <a16:creationId xmlns:a16="http://schemas.microsoft.com/office/drawing/2014/main" id="{4317F127-7BF8-49C9-AA5F-E81DFA5CE8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02" name="Group 73">
          <a:extLst>
            <a:ext uri="{FF2B5EF4-FFF2-40B4-BE49-F238E27FC236}">
              <a16:creationId xmlns:a16="http://schemas.microsoft.com/office/drawing/2014/main" id="{523D6D5E-D044-467A-AA64-E6264E6BCBB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03" name="Line 74">
            <a:extLst>
              <a:ext uri="{FF2B5EF4-FFF2-40B4-BE49-F238E27FC236}">
                <a16:creationId xmlns:a16="http://schemas.microsoft.com/office/drawing/2014/main" id="{560F7486-2A6A-40B6-9825-B8B6428E6E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4" name="Line 75">
            <a:extLst>
              <a:ext uri="{FF2B5EF4-FFF2-40B4-BE49-F238E27FC236}">
                <a16:creationId xmlns:a16="http://schemas.microsoft.com/office/drawing/2014/main" id="{52673D36-2FB1-494D-B822-A0B0FBCF28F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5" name="Line 76">
            <a:extLst>
              <a:ext uri="{FF2B5EF4-FFF2-40B4-BE49-F238E27FC236}">
                <a16:creationId xmlns:a16="http://schemas.microsoft.com/office/drawing/2014/main" id="{142E0BA4-C341-4534-AE7B-FBE5E1E126E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06" name="Group 77">
          <a:extLst>
            <a:ext uri="{FF2B5EF4-FFF2-40B4-BE49-F238E27FC236}">
              <a16:creationId xmlns:a16="http://schemas.microsoft.com/office/drawing/2014/main" id="{15C96912-1283-4938-9A4E-9AA7DB3A8C7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07" name="Line 78">
            <a:extLst>
              <a:ext uri="{FF2B5EF4-FFF2-40B4-BE49-F238E27FC236}">
                <a16:creationId xmlns:a16="http://schemas.microsoft.com/office/drawing/2014/main" id="{0D58EB58-A18A-4BAC-89B7-CCC54EC303D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8" name="Line 79">
            <a:extLst>
              <a:ext uri="{FF2B5EF4-FFF2-40B4-BE49-F238E27FC236}">
                <a16:creationId xmlns:a16="http://schemas.microsoft.com/office/drawing/2014/main" id="{779B6E84-1893-4F00-8A9C-DB4F4D75F9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9" name="Line 80">
            <a:extLst>
              <a:ext uri="{FF2B5EF4-FFF2-40B4-BE49-F238E27FC236}">
                <a16:creationId xmlns:a16="http://schemas.microsoft.com/office/drawing/2014/main" id="{8A36A145-B091-404F-A558-98D71CCCA7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10" name="Group 81">
          <a:extLst>
            <a:ext uri="{FF2B5EF4-FFF2-40B4-BE49-F238E27FC236}">
              <a16:creationId xmlns:a16="http://schemas.microsoft.com/office/drawing/2014/main" id="{387CB081-5E5C-483D-AD97-F2FC0327E54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11" name="Line 82">
            <a:extLst>
              <a:ext uri="{FF2B5EF4-FFF2-40B4-BE49-F238E27FC236}">
                <a16:creationId xmlns:a16="http://schemas.microsoft.com/office/drawing/2014/main" id="{971B080D-8333-4EF3-A574-4B8B745ABEA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2" name="Line 83">
            <a:extLst>
              <a:ext uri="{FF2B5EF4-FFF2-40B4-BE49-F238E27FC236}">
                <a16:creationId xmlns:a16="http://schemas.microsoft.com/office/drawing/2014/main" id="{A4B32F70-B142-4E15-B4D7-21652FA90D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3" name="Line 84">
            <a:extLst>
              <a:ext uri="{FF2B5EF4-FFF2-40B4-BE49-F238E27FC236}">
                <a16:creationId xmlns:a16="http://schemas.microsoft.com/office/drawing/2014/main" id="{11EFF90E-A63A-4086-B413-FAD4D15E1B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14" name="Group 85">
          <a:extLst>
            <a:ext uri="{FF2B5EF4-FFF2-40B4-BE49-F238E27FC236}">
              <a16:creationId xmlns:a16="http://schemas.microsoft.com/office/drawing/2014/main" id="{2FC17940-7D85-410C-BFA3-21A44B25DA5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15" name="Line 86">
            <a:extLst>
              <a:ext uri="{FF2B5EF4-FFF2-40B4-BE49-F238E27FC236}">
                <a16:creationId xmlns:a16="http://schemas.microsoft.com/office/drawing/2014/main" id="{83104B3E-C2D2-4673-ACA8-A380CA3D523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6" name="Line 87">
            <a:extLst>
              <a:ext uri="{FF2B5EF4-FFF2-40B4-BE49-F238E27FC236}">
                <a16:creationId xmlns:a16="http://schemas.microsoft.com/office/drawing/2014/main" id="{EC84F751-87C2-4B13-9FF8-451D83ABFA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7" name="Line 88">
            <a:extLst>
              <a:ext uri="{FF2B5EF4-FFF2-40B4-BE49-F238E27FC236}">
                <a16:creationId xmlns:a16="http://schemas.microsoft.com/office/drawing/2014/main" id="{F37344FF-7F73-40BF-9610-9BA48E723E6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18" name="Group 89">
          <a:extLst>
            <a:ext uri="{FF2B5EF4-FFF2-40B4-BE49-F238E27FC236}">
              <a16:creationId xmlns:a16="http://schemas.microsoft.com/office/drawing/2014/main" id="{C81C9DB4-0450-4038-B10E-E04435204D6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19" name="Line 90">
            <a:extLst>
              <a:ext uri="{FF2B5EF4-FFF2-40B4-BE49-F238E27FC236}">
                <a16:creationId xmlns:a16="http://schemas.microsoft.com/office/drawing/2014/main" id="{77D1D418-D16C-4974-9C2B-F36B01CCB6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0" name="Line 91">
            <a:extLst>
              <a:ext uri="{FF2B5EF4-FFF2-40B4-BE49-F238E27FC236}">
                <a16:creationId xmlns:a16="http://schemas.microsoft.com/office/drawing/2014/main" id="{14C13DBE-6885-4B63-8F0F-4DDDA55CB37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1" name="Line 92">
            <a:extLst>
              <a:ext uri="{FF2B5EF4-FFF2-40B4-BE49-F238E27FC236}">
                <a16:creationId xmlns:a16="http://schemas.microsoft.com/office/drawing/2014/main" id="{E476C1EF-B90A-4433-8564-90B3F873628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22" name="Group 93">
          <a:extLst>
            <a:ext uri="{FF2B5EF4-FFF2-40B4-BE49-F238E27FC236}">
              <a16:creationId xmlns:a16="http://schemas.microsoft.com/office/drawing/2014/main" id="{9DD3495E-DD20-450C-8390-35A85066A37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23" name="Line 94">
            <a:extLst>
              <a:ext uri="{FF2B5EF4-FFF2-40B4-BE49-F238E27FC236}">
                <a16:creationId xmlns:a16="http://schemas.microsoft.com/office/drawing/2014/main" id="{9A1B787E-B793-4815-ABD6-E91C8A9585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4" name="Line 95">
            <a:extLst>
              <a:ext uri="{FF2B5EF4-FFF2-40B4-BE49-F238E27FC236}">
                <a16:creationId xmlns:a16="http://schemas.microsoft.com/office/drawing/2014/main" id="{EFC3CAD4-C6B7-486D-A670-421D73D8A5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5" name="Line 96">
            <a:extLst>
              <a:ext uri="{FF2B5EF4-FFF2-40B4-BE49-F238E27FC236}">
                <a16:creationId xmlns:a16="http://schemas.microsoft.com/office/drawing/2014/main" id="{D682E186-6D3B-4DEA-859C-4A31DF2C0D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26" name="Group 97">
          <a:extLst>
            <a:ext uri="{FF2B5EF4-FFF2-40B4-BE49-F238E27FC236}">
              <a16:creationId xmlns:a16="http://schemas.microsoft.com/office/drawing/2014/main" id="{B3B6ED80-458A-4A6C-A482-EFB3A893361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27" name="Line 98">
            <a:extLst>
              <a:ext uri="{FF2B5EF4-FFF2-40B4-BE49-F238E27FC236}">
                <a16:creationId xmlns:a16="http://schemas.microsoft.com/office/drawing/2014/main" id="{812D524F-15F2-48E1-A3CC-1A51152039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8" name="Line 99">
            <a:extLst>
              <a:ext uri="{FF2B5EF4-FFF2-40B4-BE49-F238E27FC236}">
                <a16:creationId xmlns:a16="http://schemas.microsoft.com/office/drawing/2014/main" id="{E7596C86-073E-4B2E-86B8-E190C6EA4C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9" name="Line 100">
            <a:extLst>
              <a:ext uri="{FF2B5EF4-FFF2-40B4-BE49-F238E27FC236}">
                <a16:creationId xmlns:a16="http://schemas.microsoft.com/office/drawing/2014/main" id="{1EBB00AD-FB1C-4032-9918-98A0FE81CD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30" name="Group 101">
          <a:extLst>
            <a:ext uri="{FF2B5EF4-FFF2-40B4-BE49-F238E27FC236}">
              <a16:creationId xmlns:a16="http://schemas.microsoft.com/office/drawing/2014/main" id="{5D6AF3E4-1FD9-456B-BE22-5A3FF41E8CE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31" name="Line 102">
            <a:extLst>
              <a:ext uri="{FF2B5EF4-FFF2-40B4-BE49-F238E27FC236}">
                <a16:creationId xmlns:a16="http://schemas.microsoft.com/office/drawing/2014/main" id="{928A4444-1C87-4F57-8CB5-40606B306D2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2" name="Line 103">
            <a:extLst>
              <a:ext uri="{FF2B5EF4-FFF2-40B4-BE49-F238E27FC236}">
                <a16:creationId xmlns:a16="http://schemas.microsoft.com/office/drawing/2014/main" id="{D7058E98-690F-4BBF-8F81-0AFA6978000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3" name="Line 104">
            <a:extLst>
              <a:ext uri="{FF2B5EF4-FFF2-40B4-BE49-F238E27FC236}">
                <a16:creationId xmlns:a16="http://schemas.microsoft.com/office/drawing/2014/main" id="{DE45BE7D-556C-4CF6-B7D0-5BDAF39D236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34" name="Group 105">
          <a:extLst>
            <a:ext uri="{FF2B5EF4-FFF2-40B4-BE49-F238E27FC236}">
              <a16:creationId xmlns:a16="http://schemas.microsoft.com/office/drawing/2014/main" id="{35A61F4A-0E4B-4F8B-8176-E1267FE1FEF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35" name="Line 106">
            <a:extLst>
              <a:ext uri="{FF2B5EF4-FFF2-40B4-BE49-F238E27FC236}">
                <a16:creationId xmlns:a16="http://schemas.microsoft.com/office/drawing/2014/main" id="{8867AC98-4F4D-4065-82FD-CD53177776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6" name="Line 107">
            <a:extLst>
              <a:ext uri="{FF2B5EF4-FFF2-40B4-BE49-F238E27FC236}">
                <a16:creationId xmlns:a16="http://schemas.microsoft.com/office/drawing/2014/main" id="{1286A772-D505-43CC-92AE-C7922F72CA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7" name="Line 108">
            <a:extLst>
              <a:ext uri="{FF2B5EF4-FFF2-40B4-BE49-F238E27FC236}">
                <a16:creationId xmlns:a16="http://schemas.microsoft.com/office/drawing/2014/main" id="{CD39E045-31FD-475A-8985-33B6098D7F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38" name="Group 109">
          <a:extLst>
            <a:ext uri="{FF2B5EF4-FFF2-40B4-BE49-F238E27FC236}">
              <a16:creationId xmlns:a16="http://schemas.microsoft.com/office/drawing/2014/main" id="{3B656D9F-B939-45FE-8902-138B2667445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39" name="Line 110">
            <a:extLst>
              <a:ext uri="{FF2B5EF4-FFF2-40B4-BE49-F238E27FC236}">
                <a16:creationId xmlns:a16="http://schemas.microsoft.com/office/drawing/2014/main" id="{DC224C0A-4B54-40F6-93CA-886C4705B2C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0" name="Line 111">
            <a:extLst>
              <a:ext uri="{FF2B5EF4-FFF2-40B4-BE49-F238E27FC236}">
                <a16:creationId xmlns:a16="http://schemas.microsoft.com/office/drawing/2014/main" id="{7DE5F2E7-CAB2-451E-9942-3EE0107EF0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1" name="Line 112">
            <a:extLst>
              <a:ext uri="{FF2B5EF4-FFF2-40B4-BE49-F238E27FC236}">
                <a16:creationId xmlns:a16="http://schemas.microsoft.com/office/drawing/2014/main" id="{CFC79F5F-61B2-4457-A8AA-E4FBADAE3F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42" name="Group 113">
          <a:extLst>
            <a:ext uri="{FF2B5EF4-FFF2-40B4-BE49-F238E27FC236}">
              <a16:creationId xmlns:a16="http://schemas.microsoft.com/office/drawing/2014/main" id="{91F47785-66D6-474A-8E48-5E917C61986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43" name="Line 114">
            <a:extLst>
              <a:ext uri="{FF2B5EF4-FFF2-40B4-BE49-F238E27FC236}">
                <a16:creationId xmlns:a16="http://schemas.microsoft.com/office/drawing/2014/main" id="{1D12E959-49D2-4D4A-AA2F-CCDBC70288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4" name="Line 115">
            <a:extLst>
              <a:ext uri="{FF2B5EF4-FFF2-40B4-BE49-F238E27FC236}">
                <a16:creationId xmlns:a16="http://schemas.microsoft.com/office/drawing/2014/main" id="{66652364-61AB-40B1-89BE-192DE9D1D0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5" name="Line 116">
            <a:extLst>
              <a:ext uri="{FF2B5EF4-FFF2-40B4-BE49-F238E27FC236}">
                <a16:creationId xmlns:a16="http://schemas.microsoft.com/office/drawing/2014/main" id="{718D460D-E895-4007-8F3F-6B61A51495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46" name="Group 117">
          <a:extLst>
            <a:ext uri="{FF2B5EF4-FFF2-40B4-BE49-F238E27FC236}">
              <a16:creationId xmlns:a16="http://schemas.microsoft.com/office/drawing/2014/main" id="{9924D760-D714-4966-B546-D425C9490FE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47" name="Line 118">
            <a:extLst>
              <a:ext uri="{FF2B5EF4-FFF2-40B4-BE49-F238E27FC236}">
                <a16:creationId xmlns:a16="http://schemas.microsoft.com/office/drawing/2014/main" id="{2FA9C132-1087-4903-B49A-EC1B3D55EB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" name="Line 119">
            <a:extLst>
              <a:ext uri="{FF2B5EF4-FFF2-40B4-BE49-F238E27FC236}">
                <a16:creationId xmlns:a16="http://schemas.microsoft.com/office/drawing/2014/main" id="{03217EA5-7413-4D4A-9E9E-EA251ABF6F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" name="Line 120">
            <a:extLst>
              <a:ext uri="{FF2B5EF4-FFF2-40B4-BE49-F238E27FC236}">
                <a16:creationId xmlns:a16="http://schemas.microsoft.com/office/drawing/2014/main" id="{D5B23A56-6AE3-4DA4-AF9D-DC65CC579F6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50" name="Group 121">
          <a:extLst>
            <a:ext uri="{FF2B5EF4-FFF2-40B4-BE49-F238E27FC236}">
              <a16:creationId xmlns:a16="http://schemas.microsoft.com/office/drawing/2014/main" id="{85D56CE2-6009-4C06-A27C-A3E758F04D4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51" name="Line 122">
            <a:extLst>
              <a:ext uri="{FF2B5EF4-FFF2-40B4-BE49-F238E27FC236}">
                <a16:creationId xmlns:a16="http://schemas.microsoft.com/office/drawing/2014/main" id="{BFDCFEAC-7D4F-4E1A-9A05-1AD3D59DE63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2" name="Line 123">
            <a:extLst>
              <a:ext uri="{FF2B5EF4-FFF2-40B4-BE49-F238E27FC236}">
                <a16:creationId xmlns:a16="http://schemas.microsoft.com/office/drawing/2014/main" id="{4BA0C9A1-60FA-4F25-B054-8837724CA2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3" name="Line 124">
            <a:extLst>
              <a:ext uri="{FF2B5EF4-FFF2-40B4-BE49-F238E27FC236}">
                <a16:creationId xmlns:a16="http://schemas.microsoft.com/office/drawing/2014/main" id="{B2B127BE-9004-4399-BEF0-A4D24B36B4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54" name="Group 125">
          <a:extLst>
            <a:ext uri="{FF2B5EF4-FFF2-40B4-BE49-F238E27FC236}">
              <a16:creationId xmlns:a16="http://schemas.microsoft.com/office/drawing/2014/main" id="{247FC0AE-8293-4D96-94B1-D306CD54054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55" name="Line 126">
            <a:extLst>
              <a:ext uri="{FF2B5EF4-FFF2-40B4-BE49-F238E27FC236}">
                <a16:creationId xmlns:a16="http://schemas.microsoft.com/office/drawing/2014/main" id="{932417B3-5C72-4BE4-A19E-63E0532FAF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6" name="Line 127">
            <a:extLst>
              <a:ext uri="{FF2B5EF4-FFF2-40B4-BE49-F238E27FC236}">
                <a16:creationId xmlns:a16="http://schemas.microsoft.com/office/drawing/2014/main" id="{E498CAA5-9E05-424C-843A-CA88DB1F03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7" name="Line 128">
            <a:extLst>
              <a:ext uri="{FF2B5EF4-FFF2-40B4-BE49-F238E27FC236}">
                <a16:creationId xmlns:a16="http://schemas.microsoft.com/office/drawing/2014/main" id="{7E21F734-EFE8-4ADC-8207-A310F1481D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58" name="Group 129">
          <a:extLst>
            <a:ext uri="{FF2B5EF4-FFF2-40B4-BE49-F238E27FC236}">
              <a16:creationId xmlns:a16="http://schemas.microsoft.com/office/drawing/2014/main" id="{B3951282-AC0B-4164-BD49-C93FE3D3285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59" name="Line 130">
            <a:extLst>
              <a:ext uri="{FF2B5EF4-FFF2-40B4-BE49-F238E27FC236}">
                <a16:creationId xmlns:a16="http://schemas.microsoft.com/office/drawing/2014/main" id="{BEB37E60-80F5-4BA4-8F35-47592ED463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0" name="Line 131">
            <a:extLst>
              <a:ext uri="{FF2B5EF4-FFF2-40B4-BE49-F238E27FC236}">
                <a16:creationId xmlns:a16="http://schemas.microsoft.com/office/drawing/2014/main" id="{B8765BB6-D45A-4266-9061-19A9E714B2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1" name="Line 132">
            <a:extLst>
              <a:ext uri="{FF2B5EF4-FFF2-40B4-BE49-F238E27FC236}">
                <a16:creationId xmlns:a16="http://schemas.microsoft.com/office/drawing/2014/main" id="{D8FEE679-C7FB-4D64-BD2D-701DFE3FDD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62" name="Group 133">
          <a:extLst>
            <a:ext uri="{FF2B5EF4-FFF2-40B4-BE49-F238E27FC236}">
              <a16:creationId xmlns:a16="http://schemas.microsoft.com/office/drawing/2014/main" id="{25EA37AC-AE73-455F-9887-99617A7B31E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63" name="Line 134">
            <a:extLst>
              <a:ext uri="{FF2B5EF4-FFF2-40B4-BE49-F238E27FC236}">
                <a16:creationId xmlns:a16="http://schemas.microsoft.com/office/drawing/2014/main" id="{AF419A5E-19B0-4B98-B882-8C17E211EC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4" name="Line 135">
            <a:extLst>
              <a:ext uri="{FF2B5EF4-FFF2-40B4-BE49-F238E27FC236}">
                <a16:creationId xmlns:a16="http://schemas.microsoft.com/office/drawing/2014/main" id="{ED22DC1C-F22D-4817-85C3-1FB2B104CBC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5" name="Line 136">
            <a:extLst>
              <a:ext uri="{FF2B5EF4-FFF2-40B4-BE49-F238E27FC236}">
                <a16:creationId xmlns:a16="http://schemas.microsoft.com/office/drawing/2014/main" id="{C346DA91-7BAF-4393-874D-5F49718FDA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66" name="Group 137">
          <a:extLst>
            <a:ext uri="{FF2B5EF4-FFF2-40B4-BE49-F238E27FC236}">
              <a16:creationId xmlns:a16="http://schemas.microsoft.com/office/drawing/2014/main" id="{98572E18-35E3-4055-96C6-D0BFCBE18FC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67" name="Line 138">
            <a:extLst>
              <a:ext uri="{FF2B5EF4-FFF2-40B4-BE49-F238E27FC236}">
                <a16:creationId xmlns:a16="http://schemas.microsoft.com/office/drawing/2014/main" id="{1B8E1FAD-97A5-4610-A7A7-535F1512C4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8" name="Line 139">
            <a:extLst>
              <a:ext uri="{FF2B5EF4-FFF2-40B4-BE49-F238E27FC236}">
                <a16:creationId xmlns:a16="http://schemas.microsoft.com/office/drawing/2014/main" id="{EC9BF999-8EF9-479F-B307-9BB213CDCF3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9" name="Line 140">
            <a:extLst>
              <a:ext uri="{FF2B5EF4-FFF2-40B4-BE49-F238E27FC236}">
                <a16:creationId xmlns:a16="http://schemas.microsoft.com/office/drawing/2014/main" id="{83593A09-C07C-4D3B-9FD0-FBDDE785EB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70" name="Group 141">
          <a:extLst>
            <a:ext uri="{FF2B5EF4-FFF2-40B4-BE49-F238E27FC236}">
              <a16:creationId xmlns:a16="http://schemas.microsoft.com/office/drawing/2014/main" id="{FDB1B6A8-ACE8-4229-9C5E-41DC8095F48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71" name="Line 142">
            <a:extLst>
              <a:ext uri="{FF2B5EF4-FFF2-40B4-BE49-F238E27FC236}">
                <a16:creationId xmlns:a16="http://schemas.microsoft.com/office/drawing/2014/main" id="{DC04E611-F719-4084-A208-6611B5D925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2" name="Line 143">
            <a:extLst>
              <a:ext uri="{FF2B5EF4-FFF2-40B4-BE49-F238E27FC236}">
                <a16:creationId xmlns:a16="http://schemas.microsoft.com/office/drawing/2014/main" id="{6D11949C-39AD-4968-BE9B-94A9DCEB8C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3" name="Line 144">
            <a:extLst>
              <a:ext uri="{FF2B5EF4-FFF2-40B4-BE49-F238E27FC236}">
                <a16:creationId xmlns:a16="http://schemas.microsoft.com/office/drawing/2014/main" id="{53AAD774-34B4-4B4F-88DE-4FBD336D98B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74" name="Group 145">
          <a:extLst>
            <a:ext uri="{FF2B5EF4-FFF2-40B4-BE49-F238E27FC236}">
              <a16:creationId xmlns:a16="http://schemas.microsoft.com/office/drawing/2014/main" id="{DA7172DE-14DD-44A6-86D7-BEE77EB5A5A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75" name="Line 146">
            <a:extLst>
              <a:ext uri="{FF2B5EF4-FFF2-40B4-BE49-F238E27FC236}">
                <a16:creationId xmlns:a16="http://schemas.microsoft.com/office/drawing/2014/main" id="{E3715F73-7B10-4150-8B98-8AD9401BAA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6" name="Line 147">
            <a:extLst>
              <a:ext uri="{FF2B5EF4-FFF2-40B4-BE49-F238E27FC236}">
                <a16:creationId xmlns:a16="http://schemas.microsoft.com/office/drawing/2014/main" id="{CF73DB3B-E7E9-4576-BA95-F540C2B7C4A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7" name="Line 148">
            <a:extLst>
              <a:ext uri="{FF2B5EF4-FFF2-40B4-BE49-F238E27FC236}">
                <a16:creationId xmlns:a16="http://schemas.microsoft.com/office/drawing/2014/main" id="{CA30DE58-89C3-4EF6-9999-C6133735E1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78" name="Group 149">
          <a:extLst>
            <a:ext uri="{FF2B5EF4-FFF2-40B4-BE49-F238E27FC236}">
              <a16:creationId xmlns:a16="http://schemas.microsoft.com/office/drawing/2014/main" id="{8192BD15-DA94-444B-A618-F73AC3B0963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79" name="Line 150">
            <a:extLst>
              <a:ext uri="{FF2B5EF4-FFF2-40B4-BE49-F238E27FC236}">
                <a16:creationId xmlns:a16="http://schemas.microsoft.com/office/drawing/2014/main" id="{23784444-95C4-4229-BE4A-B5E91574E57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0" name="Line 151">
            <a:extLst>
              <a:ext uri="{FF2B5EF4-FFF2-40B4-BE49-F238E27FC236}">
                <a16:creationId xmlns:a16="http://schemas.microsoft.com/office/drawing/2014/main" id="{84C84264-FD7B-42ED-AE9E-BAC0AB4C81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1" name="Line 152">
            <a:extLst>
              <a:ext uri="{FF2B5EF4-FFF2-40B4-BE49-F238E27FC236}">
                <a16:creationId xmlns:a16="http://schemas.microsoft.com/office/drawing/2014/main" id="{2D4D09CD-CF9B-48B3-8B41-394AF95192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82" name="Group 153">
          <a:extLst>
            <a:ext uri="{FF2B5EF4-FFF2-40B4-BE49-F238E27FC236}">
              <a16:creationId xmlns:a16="http://schemas.microsoft.com/office/drawing/2014/main" id="{63EFCC10-5F71-4202-AA50-6FEFDCAEA2B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83" name="Line 154">
            <a:extLst>
              <a:ext uri="{FF2B5EF4-FFF2-40B4-BE49-F238E27FC236}">
                <a16:creationId xmlns:a16="http://schemas.microsoft.com/office/drawing/2014/main" id="{9F2EB824-3499-49F5-A728-4BCC6C41087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4" name="Line 155">
            <a:extLst>
              <a:ext uri="{FF2B5EF4-FFF2-40B4-BE49-F238E27FC236}">
                <a16:creationId xmlns:a16="http://schemas.microsoft.com/office/drawing/2014/main" id="{65990F8F-27C5-46A5-8431-E9F21C69FF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5" name="Line 156">
            <a:extLst>
              <a:ext uri="{FF2B5EF4-FFF2-40B4-BE49-F238E27FC236}">
                <a16:creationId xmlns:a16="http://schemas.microsoft.com/office/drawing/2014/main" id="{53C328C9-95A6-403C-8DC6-394F088D33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86" name="Group 157">
          <a:extLst>
            <a:ext uri="{FF2B5EF4-FFF2-40B4-BE49-F238E27FC236}">
              <a16:creationId xmlns:a16="http://schemas.microsoft.com/office/drawing/2014/main" id="{E628F8EF-D939-4895-B3D2-97FD01CBB8D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87" name="Line 158">
            <a:extLst>
              <a:ext uri="{FF2B5EF4-FFF2-40B4-BE49-F238E27FC236}">
                <a16:creationId xmlns:a16="http://schemas.microsoft.com/office/drawing/2014/main" id="{6A780925-1580-4034-9B30-DED0EDD8D29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8" name="Line 159">
            <a:extLst>
              <a:ext uri="{FF2B5EF4-FFF2-40B4-BE49-F238E27FC236}">
                <a16:creationId xmlns:a16="http://schemas.microsoft.com/office/drawing/2014/main" id="{98346474-B371-4A50-9427-7268BF4994E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9" name="Line 160">
            <a:extLst>
              <a:ext uri="{FF2B5EF4-FFF2-40B4-BE49-F238E27FC236}">
                <a16:creationId xmlns:a16="http://schemas.microsoft.com/office/drawing/2014/main" id="{83D3BF7D-CC81-4D0D-9DDE-CF7C0170FED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90" name="Group 161">
          <a:extLst>
            <a:ext uri="{FF2B5EF4-FFF2-40B4-BE49-F238E27FC236}">
              <a16:creationId xmlns:a16="http://schemas.microsoft.com/office/drawing/2014/main" id="{57C87C20-A80E-429F-B5CA-9BBF3C3B0CC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91" name="Line 162">
            <a:extLst>
              <a:ext uri="{FF2B5EF4-FFF2-40B4-BE49-F238E27FC236}">
                <a16:creationId xmlns:a16="http://schemas.microsoft.com/office/drawing/2014/main" id="{7DF39D6B-699D-4BC5-BB61-0E9BF13461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2" name="Line 163">
            <a:extLst>
              <a:ext uri="{FF2B5EF4-FFF2-40B4-BE49-F238E27FC236}">
                <a16:creationId xmlns:a16="http://schemas.microsoft.com/office/drawing/2014/main" id="{5E3B70BD-D90A-487B-871A-0BD609C9F00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3" name="Line 164">
            <a:extLst>
              <a:ext uri="{FF2B5EF4-FFF2-40B4-BE49-F238E27FC236}">
                <a16:creationId xmlns:a16="http://schemas.microsoft.com/office/drawing/2014/main" id="{BF609CE5-7ED7-473E-9162-F5460DF87D0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94" name="Group 165">
          <a:extLst>
            <a:ext uri="{FF2B5EF4-FFF2-40B4-BE49-F238E27FC236}">
              <a16:creationId xmlns:a16="http://schemas.microsoft.com/office/drawing/2014/main" id="{CF1AC7EA-261E-4A6B-9D53-0FEEAD95E58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95" name="Line 166">
            <a:extLst>
              <a:ext uri="{FF2B5EF4-FFF2-40B4-BE49-F238E27FC236}">
                <a16:creationId xmlns:a16="http://schemas.microsoft.com/office/drawing/2014/main" id="{505C7764-856D-406E-A0EC-26DE04C18CF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6" name="Line 167">
            <a:extLst>
              <a:ext uri="{FF2B5EF4-FFF2-40B4-BE49-F238E27FC236}">
                <a16:creationId xmlns:a16="http://schemas.microsoft.com/office/drawing/2014/main" id="{6F732E6B-B3E4-4E13-821B-17D95EDF091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7" name="Line 168">
            <a:extLst>
              <a:ext uri="{FF2B5EF4-FFF2-40B4-BE49-F238E27FC236}">
                <a16:creationId xmlns:a16="http://schemas.microsoft.com/office/drawing/2014/main" id="{7DBE9F29-E41B-4A69-B7DF-1056BC99DD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898" name="Group 169">
          <a:extLst>
            <a:ext uri="{FF2B5EF4-FFF2-40B4-BE49-F238E27FC236}">
              <a16:creationId xmlns:a16="http://schemas.microsoft.com/office/drawing/2014/main" id="{B18B3513-55D0-48ED-91ED-64AA70077E5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899" name="Line 170">
            <a:extLst>
              <a:ext uri="{FF2B5EF4-FFF2-40B4-BE49-F238E27FC236}">
                <a16:creationId xmlns:a16="http://schemas.microsoft.com/office/drawing/2014/main" id="{A89FBB63-D145-4184-9D55-3DAFF6B5EF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0" name="Line 171">
            <a:extLst>
              <a:ext uri="{FF2B5EF4-FFF2-40B4-BE49-F238E27FC236}">
                <a16:creationId xmlns:a16="http://schemas.microsoft.com/office/drawing/2014/main" id="{5DF8D188-F3D3-47FB-AB3D-C1C6E7832B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1" name="Line 172">
            <a:extLst>
              <a:ext uri="{FF2B5EF4-FFF2-40B4-BE49-F238E27FC236}">
                <a16:creationId xmlns:a16="http://schemas.microsoft.com/office/drawing/2014/main" id="{DDB8AEEA-0719-4C5A-AC79-5845271A20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02" name="Group 173">
          <a:extLst>
            <a:ext uri="{FF2B5EF4-FFF2-40B4-BE49-F238E27FC236}">
              <a16:creationId xmlns:a16="http://schemas.microsoft.com/office/drawing/2014/main" id="{409D5659-B314-4DEA-9FA3-A1329FD4987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03" name="Line 174">
            <a:extLst>
              <a:ext uri="{FF2B5EF4-FFF2-40B4-BE49-F238E27FC236}">
                <a16:creationId xmlns:a16="http://schemas.microsoft.com/office/drawing/2014/main" id="{20EC5A25-D845-4D14-B43D-2C4486744C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4" name="Line 175">
            <a:extLst>
              <a:ext uri="{FF2B5EF4-FFF2-40B4-BE49-F238E27FC236}">
                <a16:creationId xmlns:a16="http://schemas.microsoft.com/office/drawing/2014/main" id="{88CF92F6-C9FB-4ABD-B0FD-278ABC1408E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5" name="Line 176">
            <a:extLst>
              <a:ext uri="{FF2B5EF4-FFF2-40B4-BE49-F238E27FC236}">
                <a16:creationId xmlns:a16="http://schemas.microsoft.com/office/drawing/2014/main" id="{03BBE17F-2B06-4ECF-8663-081D44CBDB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06" name="Group 177">
          <a:extLst>
            <a:ext uri="{FF2B5EF4-FFF2-40B4-BE49-F238E27FC236}">
              <a16:creationId xmlns:a16="http://schemas.microsoft.com/office/drawing/2014/main" id="{921D505E-4689-4BF3-825F-1025AA8E95B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07" name="Line 178">
            <a:extLst>
              <a:ext uri="{FF2B5EF4-FFF2-40B4-BE49-F238E27FC236}">
                <a16:creationId xmlns:a16="http://schemas.microsoft.com/office/drawing/2014/main" id="{4B6BF697-6F24-4581-8B47-803D4EBA89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8" name="Line 179">
            <a:extLst>
              <a:ext uri="{FF2B5EF4-FFF2-40B4-BE49-F238E27FC236}">
                <a16:creationId xmlns:a16="http://schemas.microsoft.com/office/drawing/2014/main" id="{32AE31BC-5057-4D6D-9167-574E254720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9" name="Line 180">
            <a:extLst>
              <a:ext uri="{FF2B5EF4-FFF2-40B4-BE49-F238E27FC236}">
                <a16:creationId xmlns:a16="http://schemas.microsoft.com/office/drawing/2014/main" id="{17F4E675-70A5-45CE-98E1-B5ACD04E300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10" name="Group 181">
          <a:extLst>
            <a:ext uri="{FF2B5EF4-FFF2-40B4-BE49-F238E27FC236}">
              <a16:creationId xmlns:a16="http://schemas.microsoft.com/office/drawing/2014/main" id="{19FDD3CA-ED86-4A64-A7A5-4C617AFD670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11" name="Line 182">
            <a:extLst>
              <a:ext uri="{FF2B5EF4-FFF2-40B4-BE49-F238E27FC236}">
                <a16:creationId xmlns:a16="http://schemas.microsoft.com/office/drawing/2014/main" id="{4F4BAAA6-D495-4E74-9C00-EFEC835E85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2" name="Line 183">
            <a:extLst>
              <a:ext uri="{FF2B5EF4-FFF2-40B4-BE49-F238E27FC236}">
                <a16:creationId xmlns:a16="http://schemas.microsoft.com/office/drawing/2014/main" id="{E8CF774A-E8D0-4824-9E17-C9647BB8DA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" name="Line 184">
            <a:extLst>
              <a:ext uri="{FF2B5EF4-FFF2-40B4-BE49-F238E27FC236}">
                <a16:creationId xmlns:a16="http://schemas.microsoft.com/office/drawing/2014/main" id="{088EAC1B-4D64-42B5-AFFC-4AB0968B1F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14" name="Group 185">
          <a:extLst>
            <a:ext uri="{FF2B5EF4-FFF2-40B4-BE49-F238E27FC236}">
              <a16:creationId xmlns:a16="http://schemas.microsoft.com/office/drawing/2014/main" id="{D1340922-40D0-4C96-8BD1-CFED084A7CA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15" name="Line 186">
            <a:extLst>
              <a:ext uri="{FF2B5EF4-FFF2-40B4-BE49-F238E27FC236}">
                <a16:creationId xmlns:a16="http://schemas.microsoft.com/office/drawing/2014/main" id="{84DEC4D8-EB72-449C-A443-BC7D97904D8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6" name="Line 187">
            <a:extLst>
              <a:ext uri="{FF2B5EF4-FFF2-40B4-BE49-F238E27FC236}">
                <a16:creationId xmlns:a16="http://schemas.microsoft.com/office/drawing/2014/main" id="{3BE74ED5-A330-4F89-A3C4-64136B82DA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7" name="Line 188">
            <a:extLst>
              <a:ext uri="{FF2B5EF4-FFF2-40B4-BE49-F238E27FC236}">
                <a16:creationId xmlns:a16="http://schemas.microsoft.com/office/drawing/2014/main" id="{955EF5E1-8D30-4D0F-9F38-6417D17AA4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18" name="Group 189">
          <a:extLst>
            <a:ext uri="{FF2B5EF4-FFF2-40B4-BE49-F238E27FC236}">
              <a16:creationId xmlns:a16="http://schemas.microsoft.com/office/drawing/2014/main" id="{5FC7DC19-A0FB-4102-88C8-99C5609EBAC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19" name="Line 190">
            <a:extLst>
              <a:ext uri="{FF2B5EF4-FFF2-40B4-BE49-F238E27FC236}">
                <a16:creationId xmlns:a16="http://schemas.microsoft.com/office/drawing/2014/main" id="{028C8220-5BD1-44E1-8A8F-BAFBDB3EE2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0" name="Line 191">
            <a:extLst>
              <a:ext uri="{FF2B5EF4-FFF2-40B4-BE49-F238E27FC236}">
                <a16:creationId xmlns:a16="http://schemas.microsoft.com/office/drawing/2014/main" id="{1743B9FF-FFDF-4980-A142-B15CD66575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1" name="Line 192">
            <a:extLst>
              <a:ext uri="{FF2B5EF4-FFF2-40B4-BE49-F238E27FC236}">
                <a16:creationId xmlns:a16="http://schemas.microsoft.com/office/drawing/2014/main" id="{BEB7232A-0F9A-4FAF-86D0-ED6F6E181EA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22" name="Group 193">
          <a:extLst>
            <a:ext uri="{FF2B5EF4-FFF2-40B4-BE49-F238E27FC236}">
              <a16:creationId xmlns:a16="http://schemas.microsoft.com/office/drawing/2014/main" id="{D4BA0C5B-39C9-49FA-AD86-87860771A53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23" name="Line 194">
            <a:extLst>
              <a:ext uri="{FF2B5EF4-FFF2-40B4-BE49-F238E27FC236}">
                <a16:creationId xmlns:a16="http://schemas.microsoft.com/office/drawing/2014/main" id="{0E6D9A35-2CA9-4746-86C7-F176935943D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4" name="Line 195">
            <a:extLst>
              <a:ext uri="{FF2B5EF4-FFF2-40B4-BE49-F238E27FC236}">
                <a16:creationId xmlns:a16="http://schemas.microsoft.com/office/drawing/2014/main" id="{06893B5A-5BBB-4FB3-8A76-57AE54EAD44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5" name="Line 196">
            <a:extLst>
              <a:ext uri="{FF2B5EF4-FFF2-40B4-BE49-F238E27FC236}">
                <a16:creationId xmlns:a16="http://schemas.microsoft.com/office/drawing/2014/main" id="{132FE1CF-8618-49F5-A55B-2544DC6275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26" name="Group 197">
          <a:extLst>
            <a:ext uri="{FF2B5EF4-FFF2-40B4-BE49-F238E27FC236}">
              <a16:creationId xmlns:a16="http://schemas.microsoft.com/office/drawing/2014/main" id="{FDFE59D5-9901-44A4-9B1A-E68DE65A05B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27" name="Line 198">
            <a:extLst>
              <a:ext uri="{FF2B5EF4-FFF2-40B4-BE49-F238E27FC236}">
                <a16:creationId xmlns:a16="http://schemas.microsoft.com/office/drawing/2014/main" id="{1FF974C5-C3B9-4ADE-87D9-8D31C3DA9D1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8" name="Line 199">
            <a:extLst>
              <a:ext uri="{FF2B5EF4-FFF2-40B4-BE49-F238E27FC236}">
                <a16:creationId xmlns:a16="http://schemas.microsoft.com/office/drawing/2014/main" id="{1345D917-AF50-4F63-9690-EB19FD64184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9" name="Line 200">
            <a:extLst>
              <a:ext uri="{FF2B5EF4-FFF2-40B4-BE49-F238E27FC236}">
                <a16:creationId xmlns:a16="http://schemas.microsoft.com/office/drawing/2014/main" id="{80295EED-E15D-4F05-9250-79A92F6AF4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30" name="Group 201">
          <a:extLst>
            <a:ext uri="{FF2B5EF4-FFF2-40B4-BE49-F238E27FC236}">
              <a16:creationId xmlns:a16="http://schemas.microsoft.com/office/drawing/2014/main" id="{3FAAF1B2-39D5-41A7-984F-402B74C0C25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31" name="Line 202">
            <a:extLst>
              <a:ext uri="{FF2B5EF4-FFF2-40B4-BE49-F238E27FC236}">
                <a16:creationId xmlns:a16="http://schemas.microsoft.com/office/drawing/2014/main" id="{384106F4-E887-49E6-88F6-6F836DFFD5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2" name="Line 203">
            <a:extLst>
              <a:ext uri="{FF2B5EF4-FFF2-40B4-BE49-F238E27FC236}">
                <a16:creationId xmlns:a16="http://schemas.microsoft.com/office/drawing/2014/main" id="{C95DA8E1-5734-4060-A6C2-C6B4242027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3" name="Line 204">
            <a:extLst>
              <a:ext uri="{FF2B5EF4-FFF2-40B4-BE49-F238E27FC236}">
                <a16:creationId xmlns:a16="http://schemas.microsoft.com/office/drawing/2014/main" id="{836353C1-49C9-464E-B013-54DFA6AF8C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34" name="Group 205">
          <a:extLst>
            <a:ext uri="{FF2B5EF4-FFF2-40B4-BE49-F238E27FC236}">
              <a16:creationId xmlns:a16="http://schemas.microsoft.com/office/drawing/2014/main" id="{3F3B5088-F2B9-4A3A-A31C-C84F092625E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35" name="Line 206">
            <a:extLst>
              <a:ext uri="{FF2B5EF4-FFF2-40B4-BE49-F238E27FC236}">
                <a16:creationId xmlns:a16="http://schemas.microsoft.com/office/drawing/2014/main" id="{05885A2F-6289-482C-9F1A-075C81ED4B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6" name="Line 207">
            <a:extLst>
              <a:ext uri="{FF2B5EF4-FFF2-40B4-BE49-F238E27FC236}">
                <a16:creationId xmlns:a16="http://schemas.microsoft.com/office/drawing/2014/main" id="{540218E4-CFFA-41E8-9CFF-77FF5DD9012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7" name="Line 208">
            <a:extLst>
              <a:ext uri="{FF2B5EF4-FFF2-40B4-BE49-F238E27FC236}">
                <a16:creationId xmlns:a16="http://schemas.microsoft.com/office/drawing/2014/main" id="{9C99521C-A982-417E-A396-278E294D2EC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38" name="Group 209">
          <a:extLst>
            <a:ext uri="{FF2B5EF4-FFF2-40B4-BE49-F238E27FC236}">
              <a16:creationId xmlns:a16="http://schemas.microsoft.com/office/drawing/2014/main" id="{E3B2B792-E2CD-4A22-8280-87022609467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39" name="Line 210">
            <a:extLst>
              <a:ext uri="{FF2B5EF4-FFF2-40B4-BE49-F238E27FC236}">
                <a16:creationId xmlns:a16="http://schemas.microsoft.com/office/drawing/2014/main" id="{02C5533A-55D4-4C84-874A-79FBE7A3EBE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0" name="Line 211">
            <a:extLst>
              <a:ext uri="{FF2B5EF4-FFF2-40B4-BE49-F238E27FC236}">
                <a16:creationId xmlns:a16="http://schemas.microsoft.com/office/drawing/2014/main" id="{00ADF8D2-8CC2-40FE-A2BA-2DF041BB783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1" name="Line 212">
            <a:extLst>
              <a:ext uri="{FF2B5EF4-FFF2-40B4-BE49-F238E27FC236}">
                <a16:creationId xmlns:a16="http://schemas.microsoft.com/office/drawing/2014/main" id="{EA03422D-B124-4921-9A78-96034095B73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42" name="Group 213">
          <a:extLst>
            <a:ext uri="{FF2B5EF4-FFF2-40B4-BE49-F238E27FC236}">
              <a16:creationId xmlns:a16="http://schemas.microsoft.com/office/drawing/2014/main" id="{5BFDCC71-86B2-484F-AE3C-F5C0A3C680F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43" name="Line 214">
            <a:extLst>
              <a:ext uri="{FF2B5EF4-FFF2-40B4-BE49-F238E27FC236}">
                <a16:creationId xmlns:a16="http://schemas.microsoft.com/office/drawing/2014/main" id="{74526521-CCEF-4502-811F-B4FA3C5A81A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4" name="Line 215">
            <a:extLst>
              <a:ext uri="{FF2B5EF4-FFF2-40B4-BE49-F238E27FC236}">
                <a16:creationId xmlns:a16="http://schemas.microsoft.com/office/drawing/2014/main" id="{B7F4D94D-20FF-45D7-AB86-63D0323071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" name="Line 216">
            <a:extLst>
              <a:ext uri="{FF2B5EF4-FFF2-40B4-BE49-F238E27FC236}">
                <a16:creationId xmlns:a16="http://schemas.microsoft.com/office/drawing/2014/main" id="{0FA6FDBB-2E24-4447-997C-AC5D670681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46" name="Group 217">
          <a:extLst>
            <a:ext uri="{FF2B5EF4-FFF2-40B4-BE49-F238E27FC236}">
              <a16:creationId xmlns:a16="http://schemas.microsoft.com/office/drawing/2014/main" id="{887451FD-C662-4F4F-9562-66EEC7FA5C6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47" name="Line 218">
            <a:extLst>
              <a:ext uri="{FF2B5EF4-FFF2-40B4-BE49-F238E27FC236}">
                <a16:creationId xmlns:a16="http://schemas.microsoft.com/office/drawing/2014/main" id="{F0DA3721-383B-4FC8-85DE-4270FB47F8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" name="Line 219">
            <a:extLst>
              <a:ext uri="{FF2B5EF4-FFF2-40B4-BE49-F238E27FC236}">
                <a16:creationId xmlns:a16="http://schemas.microsoft.com/office/drawing/2014/main" id="{14153E6C-2188-49B7-803D-90CDC3E800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9" name="Line 220">
            <a:extLst>
              <a:ext uri="{FF2B5EF4-FFF2-40B4-BE49-F238E27FC236}">
                <a16:creationId xmlns:a16="http://schemas.microsoft.com/office/drawing/2014/main" id="{EF204E3B-C2D7-4249-A50F-53A423D8C6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50" name="Group 221">
          <a:extLst>
            <a:ext uri="{FF2B5EF4-FFF2-40B4-BE49-F238E27FC236}">
              <a16:creationId xmlns:a16="http://schemas.microsoft.com/office/drawing/2014/main" id="{B09CB075-2462-4EED-96F4-AD05B0374EA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51" name="Line 222">
            <a:extLst>
              <a:ext uri="{FF2B5EF4-FFF2-40B4-BE49-F238E27FC236}">
                <a16:creationId xmlns:a16="http://schemas.microsoft.com/office/drawing/2014/main" id="{0750D47F-8DC4-4C87-AC81-2B1BBDD6BF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2" name="Line 223">
            <a:extLst>
              <a:ext uri="{FF2B5EF4-FFF2-40B4-BE49-F238E27FC236}">
                <a16:creationId xmlns:a16="http://schemas.microsoft.com/office/drawing/2014/main" id="{8BCEAEBB-C13E-4FDB-8122-5EB9DD928F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3" name="Line 224">
            <a:extLst>
              <a:ext uri="{FF2B5EF4-FFF2-40B4-BE49-F238E27FC236}">
                <a16:creationId xmlns:a16="http://schemas.microsoft.com/office/drawing/2014/main" id="{E287EA1F-EEFC-49CC-995D-7654E4F928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54" name="Group 225">
          <a:extLst>
            <a:ext uri="{FF2B5EF4-FFF2-40B4-BE49-F238E27FC236}">
              <a16:creationId xmlns:a16="http://schemas.microsoft.com/office/drawing/2014/main" id="{E80A9450-97A7-4D44-804B-1A0DE253A7C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55" name="Line 226">
            <a:extLst>
              <a:ext uri="{FF2B5EF4-FFF2-40B4-BE49-F238E27FC236}">
                <a16:creationId xmlns:a16="http://schemas.microsoft.com/office/drawing/2014/main" id="{ED3C2A4E-25C0-465D-B221-37EAB1D076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6" name="Line 227">
            <a:extLst>
              <a:ext uri="{FF2B5EF4-FFF2-40B4-BE49-F238E27FC236}">
                <a16:creationId xmlns:a16="http://schemas.microsoft.com/office/drawing/2014/main" id="{CD2C806B-440C-4251-9F06-06F8A732EE7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7" name="Line 228">
            <a:extLst>
              <a:ext uri="{FF2B5EF4-FFF2-40B4-BE49-F238E27FC236}">
                <a16:creationId xmlns:a16="http://schemas.microsoft.com/office/drawing/2014/main" id="{124B21D2-49E8-49D5-83F1-CCEC5B11BE1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58" name="Group 229">
          <a:extLst>
            <a:ext uri="{FF2B5EF4-FFF2-40B4-BE49-F238E27FC236}">
              <a16:creationId xmlns:a16="http://schemas.microsoft.com/office/drawing/2014/main" id="{64D35B71-4F1A-4BD4-AEB7-B7683CB04E2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59" name="Line 230">
            <a:extLst>
              <a:ext uri="{FF2B5EF4-FFF2-40B4-BE49-F238E27FC236}">
                <a16:creationId xmlns:a16="http://schemas.microsoft.com/office/drawing/2014/main" id="{75F386BD-484A-467C-8A0C-7D09CF744D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0" name="Line 231">
            <a:extLst>
              <a:ext uri="{FF2B5EF4-FFF2-40B4-BE49-F238E27FC236}">
                <a16:creationId xmlns:a16="http://schemas.microsoft.com/office/drawing/2014/main" id="{A2A5A069-EFA1-4A0E-B07F-C4E6BFAF321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1" name="Line 232">
            <a:extLst>
              <a:ext uri="{FF2B5EF4-FFF2-40B4-BE49-F238E27FC236}">
                <a16:creationId xmlns:a16="http://schemas.microsoft.com/office/drawing/2014/main" id="{0042844F-ED11-4132-8D3B-94AF436753E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62" name="Group 233">
          <a:extLst>
            <a:ext uri="{FF2B5EF4-FFF2-40B4-BE49-F238E27FC236}">
              <a16:creationId xmlns:a16="http://schemas.microsoft.com/office/drawing/2014/main" id="{0F5991C4-EBD7-48C9-84FA-AA876D8F2B2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63" name="Line 234">
            <a:extLst>
              <a:ext uri="{FF2B5EF4-FFF2-40B4-BE49-F238E27FC236}">
                <a16:creationId xmlns:a16="http://schemas.microsoft.com/office/drawing/2014/main" id="{A9118BB1-C95F-4FAB-AF1A-3DEA77250A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4" name="Line 235">
            <a:extLst>
              <a:ext uri="{FF2B5EF4-FFF2-40B4-BE49-F238E27FC236}">
                <a16:creationId xmlns:a16="http://schemas.microsoft.com/office/drawing/2014/main" id="{680C68A1-73B6-41A7-9268-396CF7A21E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5" name="Line 236">
            <a:extLst>
              <a:ext uri="{FF2B5EF4-FFF2-40B4-BE49-F238E27FC236}">
                <a16:creationId xmlns:a16="http://schemas.microsoft.com/office/drawing/2014/main" id="{BF0FBE29-912F-4F82-AB74-DC399C2B915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66" name="Group 237">
          <a:extLst>
            <a:ext uri="{FF2B5EF4-FFF2-40B4-BE49-F238E27FC236}">
              <a16:creationId xmlns:a16="http://schemas.microsoft.com/office/drawing/2014/main" id="{9EB8BEA3-3D11-4DE4-80F7-9B10201C024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67" name="Line 238">
            <a:extLst>
              <a:ext uri="{FF2B5EF4-FFF2-40B4-BE49-F238E27FC236}">
                <a16:creationId xmlns:a16="http://schemas.microsoft.com/office/drawing/2014/main" id="{C889F4E5-316E-4661-A8FF-0D25EEF2F4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8" name="Line 239">
            <a:extLst>
              <a:ext uri="{FF2B5EF4-FFF2-40B4-BE49-F238E27FC236}">
                <a16:creationId xmlns:a16="http://schemas.microsoft.com/office/drawing/2014/main" id="{A281383F-E57F-4385-AC6A-7A6180074AC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9" name="Line 240">
            <a:extLst>
              <a:ext uri="{FF2B5EF4-FFF2-40B4-BE49-F238E27FC236}">
                <a16:creationId xmlns:a16="http://schemas.microsoft.com/office/drawing/2014/main" id="{70602A13-1C87-4AB2-9EC5-16688BB69F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70" name="Group 241">
          <a:extLst>
            <a:ext uri="{FF2B5EF4-FFF2-40B4-BE49-F238E27FC236}">
              <a16:creationId xmlns:a16="http://schemas.microsoft.com/office/drawing/2014/main" id="{6AA5627D-E2D3-4DED-9A25-716208369A5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71" name="Line 242">
            <a:extLst>
              <a:ext uri="{FF2B5EF4-FFF2-40B4-BE49-F238E27FC236}">
                <a16:creationId xmlns:a16="http://schemas.microsoft.com/office/drawing/2014/main" id="{27FB2CD1-3FBB-481D-A4A2-0DD8234DB2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2" name="Line 243">
            <a:extLst>
              <a:ext uri="{FF2B5EF4-FFF2-40B4-BE49-F238E27FC236}">
                <a16:creationId xmlns:a16="http://schemas.microsoft.com/office/drawing/2014/main" id="{CA59FE49-CC5C-4A93-AB31-71BBA43B18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3" name="Line 244">
            <a:extLst>
              <a:ext uri="{FF2B5EF4-FFF2-40B4-BE49-F238E27FC236}">
                <a16:creationId xmlns:a16="http://schemas.microsoft.com/office/drawing/2014/main" id="{F367B0CE-7367-4087-9C83-139818C346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74" name="Group 245">
          <a:extLst>
            <a:ext uri="{FF2B5EF4-FFF2-40B4-BE49-F238E27FC236}">
              <a16:creationId xmlns:a16="http://schemas.microsoft.com/office/drawing/2014/main" id="{D798A950-C120-4C14-B6CC-A5A9BFF65EC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75" name="Line 246">
            <a:extLst>
              <a:ext uri="{FF2B5EF4-FFF2-40B4-BE49-F238E27FC236}">
                <a16:creationId xmlns:a16="http://schemas.microsoft.com/office/drawing/2014/main" id="{DF3942B9-DAC0-4CC9-BDAD-EF859A2430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6" name="Line 247">
            <a:extLst>
              <a:ext uri="{FF2B5EF4-FFF2-40B4-BE49-F238E27FC236}">
                <a16:creationId xmlns:a16="http://schemas.microsoft.com/office/drawing/2014/main" id="{F55D386E-F1A5-4F63-91C6-9E89A8B425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7" name="Line 248">
            <a:extLst>
              <a:ext uri="{FF2B5EF4-FFF2-40B4-BE49-F238E27FC236}">
                <a16:creationId xmlns:a16="http://schemas.microsoft.com/office/drawing/2014/main" id="{4648C6FA-A304-4356-A30A-290C3EF837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78" name="Group 249">
          <a:extLst>
            <a:ext uri="{FF2B5EF4-FFF2-40B4-BE49-F238E27FC236}">
              <a16:creationId xmlns:a16="http://schemas.microsoft.com/office/drawing/2014/main" id="{C4DE5F1E-398B-441E-8637-C492AFE4554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79" name="Line 250">
            <a:extLst>
              <a:ext uri="{FF2B5EF4-FFF2-40B4-BE49-F238E27FC236}">
                <a16:creationId xmlns:a16="http://schemas.microsoft.com/office/drawing/2014/main" id="{7EF4AFEA-DD07-48C3-89AC-2E99517F0E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0" name="Line 251">
            <a:extLst>
              <a:ext uri="{FF2B5EF4-FFF2-40B4-BE49-F238E27FC236}">
                <a16:creationId xmlns:a16="http://schemas.microsoft.com/office/drawing/2014/main" id="{DE3E6D11-F1C2-446C-A2FF-5C1ADA302B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1" name="Line 252">
            <a:extLst>
              <a:ext uri="{FF2B5EF4-FFF2-40B4-BE49-F238E27FC236}">
                <a16:creationId xmlns:a16="http://schemas.microsoft.com/office/drawing/2014/main" id="{582C6FA7-6BF9-4B12-8229-B40128ED85C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82" name="Group 253">
          <a:extLst>
            <a:ext uri="{FF2B5EF4-FFF2-40B4-BE49-F238E27FC236}">
              <a16:creationId xmlns:a16="http://schemas.microsoft.com/office/drawing/2014/main" id="{058825BC-8B3A-44E6-92CB-4F8E00C1C7B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83" name="Line 254">
            <a:extLst>
              <a:ext uri="{FF2B5EF4-FFF2-40B4-BE49-F238E27FC236}">
                <a16:creationId xmlns:a16="http://schemas.microsoft.com/office/drawing/2014/main" id="{0D7FCC58-4E2C-408F-9BBE-A16494F026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4" name="Line 255">
            <a:extLst>
              <a:ext uri="{FF2B5EF4-FFF2-40B4-BE49-F238E27FC236}">
                <a16:creationId xmlns:a16="http://schemas.microsoft.com/office/drawing/2014/main" id="{82A34A2D-8515-46D6-879B-D0D5319223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5" name="Line 256">
            <a:extLst>
              <a:ext uri="{FF2B5EF4-FFF2-40B4-BE49-F238E27FC236}">
                <a16:creationId xmlns:a16="http://schemas.microsoft.com/office/drawing/2014/main" id="{6F753261-7F3E-4865-B397-C849BD35667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86" name="Group 257">
          <a:extLst>
            <a:ext uri="{FF2B5EF4-FFF2-40B4-BE49-F238E27FC236}">
              <a16:creationId xmlns:a16="http://schemas.microsoft.com/office/drawing/2014/main" id="{D88117C1-7EF8-4118-880C-9E5EA48764E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87" name="Line 258">
            <a:extLst>
              <a:ext uri="{FF2B5EF4-FFF2-40B4-BE49-F238E27FC236}">
                <a16:creationId xmlns:a16="http://schemas.microsoft.com/office/drawing/2014/main" id="{430E50B3-0E32-4147-9F12-A8AE37A44C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8" name="Line 259">
            <a:extLst>
              <a:ext uri="{FF2B5EF4-FFF2-40B4-BE49-F238E27FC236}">
                <a16:creationId xmlns:a16="http://schemas.microsoft.com/office/drawing/2014/main" id="{5253D038-F332-4F4F-8A7A-77B8AA17F5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9" name="Line 260">
            <a:extLst>
              <a:ext uri="{FF2B5EF4-FFF2-40B4-BE49-F238E27FC236}">
                <a16:creationId xmlns:a16="http://schemas.microsoft.com/office/drawing/2014/main" id="{45BD6310-5266-446F-A216-1E3E9AAD18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90" name="Group 261">
          <a:extLst>
            <a:ext uri="{FF2B5EF4-FFF2-40B4-BE49-F238E27FC236}">
              <a16:creationId xmlns:a16="http://schemas.microsoft.com/office/drawing/2014/main" id="{216B19A1-2BA8-4867-9720-C5DF3DFCAD2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91" name="Line 262">
            <a:extLst>
              <a:ext uri="{FF2B5EF4-FFF2-40B4-BE49-F238E27FC236}">
                <a16:creationId xmlns:a16="http://schemas.microsoft.com/office/drawing/2014/main" id="{E5BD17E3-6544-4A6F-9B68-6D951614D79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" name="Line 263">
            <a:extLst>
              <a:ext uri="{FF2B5EF4-FFF2-40B4-BE49-F238E27FC236}">
                <a16:creationId xmlns:a16="http://schemas.microsoft.com/office/drawing/2014/main" id="{8A2C53F2-FB0E-43A2-B1E6-D5176ECB6DB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" name="Line 264">
            <a:extLst>
              <a:ext uri="{FF2B5EF4-FFF2-40B4-BE49-F238E27FC236}">
                <a16:creationId xmlns:a16="http://schemas.microsoft.com/office/drawing/2014/main" id="{BAE0ECB5-18AA-4293-8191-CD4029FEA1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94" name="Group 265">
          <a:extLst>
            <a:ext uri="{FF2B5EF4-FFF2-40B4-BE49-F238E27FC236}">
              <a16:creationId xmlns:a16="http://schemas.microsoft.com/office/drawing/2014/main" id="{6D3E7E9D-6158-47B2-92AE-0B9F009EBBC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95" name="Line 266">
            <a:extLst>
              <a:ext uri="{FF2B5EF4-FFF2-40B4-BE49-F238E27FC236}">
                <a16:creationId xmlns:a16="http://schemas.microsoft.com/office/drawing/2014/main" id="{72C059B1-17E0-467D-BC80-2A09047EEA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6" name="Line 267">
            <a:extLst>
              <a:ext uri="{FF2B5EF4-FFF2-40B4-BE49-F238E27FC236}">
                <a16:creationId xmlns:a16="http://schemas.microsoft.com/office/drawing/2014/main" id="{20E56047-7E95-4B0B-BA01-E058D05893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7" name="Line 268">
            <a:extLst>
              <a:ext uri="{FF2B5EF4-FFF2-40B4-BE49-F238E27FC236}">
                <a16:creationId xmlns:a16="http://schemas.microsoft.com/office/drawing/2014/main" id="{F03AA860-A62C-4BD4-90A6-7392D0DC4BD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1998" name="Group 269">
          <a:extLst>
            <a:ext uri="{FF2B5EF4-FFF2-40B4-BE49-F238E27FC236}">
              <a16:creationId xmlns:a16="http://schemas.microsoft.com/office/drawing/2014/main" id="{7A5FBA4A-0B23-40DC-9BD4-993DFB5D887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1999" name="Line 270">
            <a:extLst>
              <a:ext uri="{FF2B5EF4-FFF2-40B4-BE49-F238E27FC236}">
                <a16:creationId xmlns:a16="http://schemas.microsoft.com/office/drawing/2014/main" id="{CB1A96AA-C3BC-4890-8754-F3260A80635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0" name="Line 271">
            <a:extLst>
              <a:ext uri="{FF2B5EF4-FFF2-40B4-BE49-F238E27FC236}">
                <a16:creationId xmlns:a16="http://schemas.microsoft.com/office/drawing/2014/main" id="{2DEA83C8-692A-4F5D-8EC2-DDC6045423B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1" name="Line 272">
            <a:extLst>
              <a:ext uri="{FF2B5EF4-FFF2-40B4-BE49-F238E27FC236}">
                <a16:creationId xmlns:a16="http://schemas.microsoft.com/office/drawing/2014/main" id="{773BF45E-DC4F-4DB2-8005-1103F4E1ED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02" name="Group 273">
          <a:extLst>
            <a:ext uri="{FF2B5EF4-FFF2-40B4-BE49-F238E27FC236}">
              <a16:creationId xmlns:a16="http://schemas.microsoft.com/office/drawing/2014/main" id="{4D38AEB7-6375-4CC1-A795-F6A6C1D9327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03" name="Line 274">
            <a:extLst>
              <a:ext uri="{FF2B5EF4-FFF2-40B4-BE49-F238E27FC236}">
                <a16:creationId xmlns:a16="http://schemas.microsoft.com/office/drawing/2014/main" id="{B919FAA3-B094-4833-8E44-14600DEEEFD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4" name="Line 275">
            <a:extLst>
              <a:ext uri="{FF2B5EF4-FFF2-40B4-BE49-F238E27FC236}">
                <a16:creationId xmlns:a16="http://schemas.microsoft.com/office/drawing/2014/main" id="{16F66A43-306B-4574-BCE9-EF2AF07DCF7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5" name="Line 276">
            <a:extLst>
              <a:ext uri="{FF2B5EF4-FFF2-40B4-BE49-F238E27FC236}">
                <a16:creationId xmlns:a16="http://schemas.microsoft.com/office/drawing/2014/main" id="{0E9BB6B3-8A48-4112-A25D-90196332426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06" name="Group 277">
          <a:extLst>
            <a:ext uri="{FF2B5EF4-FFF2-40B4-BE49-F238E27FC236}">
              <a16:creationId xmlns:a16="http://schemas.microsoft.com/office/drawing/2014/main" id="{BD23D72D-97E9-41A7-B95C-464E83024CB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07" name="Line 278">
            <a:extLst>
              <a:ext uri="{FF2B5EF4-FFF2-40B4-BE49-F238E27FC236}">
                <a16:creationId xmlns:a16="http://schemas.microsoft.com/office/drawing/2014/main" id="{59842CDD-8E82-44FA-B877-004D3A10CF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8" name="Line 279">
            <a:extLst>
              <a:ext uri="{FF2B5EF4-FFF2-40B4-BE49-F238E27FC236}">
                <a16:creationId xmlns:a16="http://schemas.microsoft.com/office/drawing/2014/main" id="{BD0EEF87-A9C4-4051-A444-B7C880E192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9" name="Line 280">
            <a:extLst>
              <a:ext uri="{FF2B5EF4-FFF2-40B4-BE49-F238E27FC236}">
                <a16:creationId xmlns:a16="http://schemas.microsoft.com/office/drawing/2014/main" id="{E784F11B-231A-4EF9-AF4F-05668E7C7F2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10" name="Group 281">
          <a:extLst>
            <a:ext uri="{FF2B5EF4-FFF2-40B4-BE49-F238E27FC236}">
              <a16:creationId xmlns:a16="http://schemas.microsoft.com/office/drawing/2014/main" id="{92A23C60-7D68-4E4E-B3D4-7D8AA0A8EE2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11" name="Line 282">
            <a:extLst>
              <a:ext uri="{FF2B5EF4-FFF2-40B4-BE49-F238E27FC236}">
                <a16:creationId xmlns:a16="http://schemas.microsoft.com/office/drawing/2014/main" id="{6226C736-1506-4CBC-BE15-0E398932D5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2" name="Line 283">
            <a:extLst>
              <a:ext uri="{FF2B5EF4-FFF2-40B4-BE49-F238E27FC236}">
                <a16:creationId xmlns:a16="http://schemas.microsoft.com/office/drawing/2014/main" id="{3A220DF5-2BE0-4CC3-ADB3-6B0BF77490B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3" name="Line 284">
            <a:extLst>
              <a:ext uri="{FF2B5EF4-FFF2-40B4-BE49-F238E27FC236}">
                <a16:creationId xmlns:a16="http://schemas.microsoft.com/office/drawing/2014/main" id="{65E1F758-8CAD-4536-9EE1-0521497892B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14" name="Group 285">
          <a:extLst>
            <a:ext uri="{FF2B5EF4-FFF2-40B4-BE49-F238E27FC236}">
              <a16:creationId xmlns:a16="http://schemas.microsoft.com/office/drawing/2014/main" id="{873D891C-0457-4938-966B-1BE1888971B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15" name="Line 286">
            <a:extLst>
              <a:ext uri="{FF2B5EF4-FFF2-40B4-BE49-F238E27FC236}">
                <a16:creationId xmlns:a16="http://schemas.microsoft.com/office/drawing/2014/main" id="{64510ACF-6D4B-42AA-9ED2-4A428601CF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6" name="Line 287">
            <a:extLst>
              <a:ext uri="{FF2B5EF4-FFF2-40B4-BE49-F238E27FC236}">
                <a16:creationId xmlns:a16="http://schemas.microsoft.com/office/drawing/2014/main" id="{66A1A8DF-9CE1-4754-93D3-261279F13F1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7" name="Line 288">
            <a:extLst>
              <a:ext uri="{FF2B5EF4-FFF2-40B4-BE49-F238E27FC236}">
                <a16:creationId xmlns:a16="http://schemas.microsoft.com/office/drawing/2014/main" id="{D8FB6792-3B61-46AF-8508-CC6D8FED26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18" name="Group 289">
          <a:extLst>
            <a:ext uri="{FF2B5EF4-FFF2-40B4-BE49-F238E27FC236}">
              <a16:creationId xmlns:a16="http://schemas.microsoft.com/office/drawing/2014/main" id="{7E250D17-29DA-45A9-9F6A-80FAA4839A3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19" name="Line 290">
            <a:extLst>
              <a:ext uri="{FF2B5EF4-FFF2-40B4-BE49-F238E27FC236}">
                <a16:creationId xmlns:a16="http://schemas.microsoft.com/office/drawing/2014/main" id="{5D709D4A-7BC5-4114-A2F8-8F12EA520DF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0" name="Line 291">
            <a:extLst>
              <a:ext uri="{FF2B5EF4-FFF2-40B4-BE49-F238E27FC236}">
                <a16:creationId xmlns:a16="http://schemas.microsoft.com/office/drawing/2014/main" id="{2BCC6400-0FDD-487E-A852-DC19694DA59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1" name="Line 292">
            <a:extLst>
              <a:ext uri="{FF2B5EF4-FFF2-40B4-BE49-F238E27FC236}">
                <a16:creationId xmlns:a16="http://schemas.microsoft.com/office/drawing/2014/main" id="{2136A6A2-64DA-4D68-9787-6A1A08EA51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22" name="Group 293">
          <a:extLst>
            <a:ext uri="{FF2B5EF4-FFF2-40B4-BE49-F238E27FC236}">
              <a16:creationId xmlns:a16="http://schemas.microsoft.com/office/drawing/2014/main" id="{8CFB5E1E-4D33-4BE0-8368-F644EA3E2DD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23" name="Line 294">
            <a:extLst>
              <a:ext uri="{FF2B5EF4-FFF2-40B4-BE49-F238E27FC236}">
                <a16:creationId xmlns:a16="http://schemas.microsoft.com/office/drawing/2014/main" id="{E7D92A79-FDEE-4FD3-85CD-289DAD80698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4" name="Line 295">
            <a:extLst>
              <a:ext uri="{FF2B5EF4-FFF2-40B4-BE49-F238E27FC236}">
                <a16:creationId xmlns:a16="http://schemas.microsoft.com/office/drawing/2014/main" id="{B8EA999F-2FD0-4B96-8EDA-D13A20E278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5" name="Line 296">
            <a:extLst>
              <a:ext uri="{FF2B5EF4-FFF2-40B4-BE49-F238E27FC236}">
                <a16:creationId xmlns:a16="http://schemas.microsoft.com/office/drawing/2014/main" id="{CF62DD94-E263-4FD0-8B39-A23FD22568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26" name="Group 297">
          <a:extLst>
            <a:ext uri="{FF2B5EF4-FFF2-40B4-BE49-F238E27FC236}">
              <a16:creationId xmlns:a16="http://schemas.microsoft.com/office/drawing/2014/main" id="{3830403F-08EC-4A3B-A7D5-52C952B8358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27" name="Line 298">
            <a:extLst>
              <a:ext uri="{FF2B5EF4-FFF2-40B4-BE49-F238E27FC236}">
                <a16:creationId xmlns:a16="http://schemas.microsoft.com/office/drawing/2014/main" id="{EDA83782-5747-4F20-9A2B-620EE9B720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8" name="Line 299">
            <a:extLst>
              <a:ext uri="{FF2B5EF4-FFF2-40B4-BE49-F238E27FC236}">
                <a16:creationId xmlns:a16="http://schemas.microsoft.com/office/drawing/2014/main" id="{FF291B5A-149D-4F05-99F6-24305376E7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9" name="Line 300">
            <a:extLst>
              <a:ext uri="{FF2B5EF4-FFF2-40B4-BE49-F238E27FC236}">
                <a16:creationId xmlns:a16="http://schemas.microsoft.com/office/drawing/2014/main" id="{F47F3EE3-2204-4783-9C69-BCD3A68700D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30" name="Group 301">
          <a:extLst>
            <a:ext uri="{FF2B5EF4-FFF2-40B4-BE49-F238E27FC236}">
              <a16:creationId xmlns:a16="http://schemas.microsoft.com/office/drawing/2014/main" id="{35D86BD2-4108-4A84-9C5D-122655B689E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31" name="Line 302">
            <a:extLst>
              <a:ext uri="{FF2B5EF4-FFF2-40B4-BE49-F238E27FC236}">
                <a16:creationId xmlns:a16="http://schemas.microsoft.com/office/drawing/2014/main" id="{F4725838-EA55-4F15-855D-2580F36B5A1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2" name="Line 303">
            <a:extLst>
              <a:ext uri="{FF2B5EF4-FFF2-40B4-BE49-F238E27FC236}">
                <a16:creationId xmlns:a16="http://schemas.microsoft.com/office/drawing/2014/main" id="{A6E0720D-FEEA-44B4-A2B8-8B91B22CC5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3" name="Line 304">
            <a:extLst>
              <a:ext uri="{FF2B5EF4-FFF2-40B4-BE49-F238E27FC236}">
                <a16:creationId xmlns:a16="http://schemas.microsoft.com/office/drawing/2014/main" id="{7A81BFC9-2126-4C5C-89C0-1F24CC38FB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34" name="Group 305">
          <a:extLst>
            <a:ext uri="{FF2B5EF4-FFF2-40B4-BE49-F238E27FC236}">
              <a16:creationId xmlns:a16="http://schemas.microsoft.com/office/drawing/2014/main" id="{FBAB4EFA-6296-4284-83FB-788C2A6279B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35" name="Line 306">
            <a:extLst>
              <a:ext uri="{FF2B5EF4-FFF2-40B4-BE49-F238E27FC236}">
                <a16:creationId xmlns:a16="http://schemas.microsoft.com/office/drawing/2014/main" id="{5D04FA8E-34F1-443A-AB5E-BF787DA3DF4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6" name="Line 307">
            <a:extLst>
              <a:ext uri="{FF2B5EF4-FFF2-40B4-BE49-F238E27FC236}">
                <a16:creationId xmlns:a16="http://schemas.microsoft.com/office/drawing/2014/main" id="{4AB65B3C-7007-49C3-BC48-FDD708E9D9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7" name="Line 308">
            <a:extLst>
              <a:ext uri="{FF2B5EF4-FFF2-40B4-BE49-F238E27FC236}">
                <a16:creationId xmlns:a16="http://schemas.microsoft.com/office/drawing/2014/main" id="{3E05AC29-F51A-449B-B888-2EA8AB0DF7C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38" name="Group 309">
          <a:extLst>
            <a:ext uri="{FF2B5EF4-FFF2-40B4-BE49-F238E27FC236}">
              <a16:creationId xmlns:a16="http://schemas.microsoft.com/office/drawing/2014/main" id="{8129F4F5-A0C4-4D2A-A679-4204317EF0E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39" name="Line 310">
            <a:extLst>
              <a:ext uri="{FF2B5EF4-FFF2-40B4-BE49-F238E27FC236}">
                <a16:creationId xmlns:a16="http://schemas.microsoft.com/office/drawing/2014/main" id="{4422B7E5-8313-4771-9093-6FF8611411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0" name="Line 311">
            <a:extLst>
              <a:ext uri="{FF2B5EF4-FFF2-40B4-BE49-F238E27FC236}">
                <a16:creationId xmlns:a16="http://schemas.microsoft.com/office/drawing/2014/main" id="{85AFF762-8FAE-424E-AE24-245334E2AA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1" name="Line 312">
            <a:extLst>
              <a:ext uri="{FF2B5EF4-FFF2-40B4-BE49-F238E27FC236}">
                <a16:creationId xmlns:a16="http://schemas.microsoft.com/office/drawing/2014/main" id="{377B8E7C-8C1A-4B18-BE8E-A3867081D58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42" name="Group 313">
          <a:extLst>
            <a:ext uri="{FF2B5EF4-FFF2-40B4-BE49-F238E27FC236}">
              <a16:creationId xmlns:a16="http://schemas.microsoft.com/office/drawing/2014/main" id="{15175A48-F0AB-4878-B016-A53F1EF46F7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43" name="Line 314">
            <a:extLst>
              <a:ext uri="{FF2B5EF4-FFF2-40B4-BE49-F238E27FC236}">
                <a16:creationId xmlns:a16="http://schemas.microsoft.com/office/drawing/2014/main" id="{785D0C5C-45B9-44E0-A311-5F5E0EB2B5B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4" name="Line 315">
            <a:extLst>
              <a:ext uri="{FF2B5EF4-FFF2-40B4-BE49-F238E27FC236}">
                <a16:creationId xmlns:a16="http://schemas.microsoft.com/office/drawing/2014/main" id="{3A8155A1-DC7F-47C9-ADB3-FD13746B24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5" name="Line 316">
            <a:extLst>
              <a:ext uri="{FF2B5EF4-FFF2-40B4-BE49-F238E27FC236}">
                <a16:creationId xmlns:a16="http://schemas.microsoft.com/office/drawing/2014/main" id="{4E378156-6C29-4BE7-A312-B7C6D62EB92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46" name="Group 317">
          <a:extLst>
            <a:ext uri="{FF2B5EF4-FFF2-40B4-BE49-F238E27FC236}">
              <a16:creationId xmlns:a16="http://schemas.microsoft.com/office/drawing/2014/main" id="{227B302C-4B07-4ED6-818D-190DA213904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47" name="Line 318">
            <a:extLst>
              <a:ext uri="{FF2B5EF4-FFF2-40B4-BE49-F238E27FC236}">
                <a16:creationId xmlns:a16="http://schemas.microsoft.com/office/drawing/2014/main" id="{26A5706A-D607-4534-8513-13543748A76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8" name="Line 319">
            <a:extLst>
              <a:ext uri="{FF2B5EF4-FFF2-40B4-BE49-F238E27FC236}">
                <a16:creationId xmlns:a16="http://schemas.microsoft.com/office/drawing/2014/main" id="{B0483389-DEB8-4087-AA01-72D851E8EA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9" name="Line 320">
            <a:extLst>
              <a:ext uri="{FF2B5EF4-FFF2-40B4-BE49-F238E27FC236}">
                <a16:creationId xmlns:a16="http://schemas.microsoft.com/office/drawing/2014/main" id="{4CD645C6-607C-42C3-B655-986EFC8652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50" name="Group 321">
          <a:extLst>
            <a:ext uri="{FF2B5EF4-FFF2-40B4-BE49-F238E27FC236}">
              <a16:creationId xmlns:a16="http://schemas.microsoft.com/office/drawing/2014/main" id="{07AE9FF9-7AAF-44E6-AE49-8AF0528F398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51" name="Line 322">
            <a:extLst>
              <a:ext uri="{FF2B5EF4-FFF2-40B4-BE49-F238E27FC236}">
                <a16:creationId xmlns:a16="http://schemas.microsoft.com/office/drawing/2014/main" id="{B6A5CF7A-2F72-42BB-A08F-89B491DB28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2" name="Line 323">
            <a:extLst>
              <a:ext uri="{FF2B5EF4-FFF2-40B4-BE49-F238E27FC236}">
                <a16:creationId xmlns:a16="http://schemas.microsoft.com/office/drawing/2014/main" id="{9BFEFC53-20FD-4D30-B71D-FEB290130D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3" name="Line 324">
            <a:extLst>
              <a:ext uri="{FF2B5EF4-FFF2-40B4-BE49-F238E27FC236}">
                <a16:creationId xmlns:a16="http://schemas.microsoft.com/office/drawing/2014/main" id="{FC5307F0-9616-46CB-8F92-DCD191AA98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54" name="Group 325">
          <a:extLst>
            <a:ext uri="{FF2B5EF4-FFF2-40B4-BE49-F238E27FC236}">
              <a16:creationId xmlns:a16="http://schemas.microsoft.com/office/drawing/2014/main" id="{2EECAB2C-A5D0-4176-A8F2-1111643C599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55" name="Line 326">
            <a:extLst>
              <a:ext uri="{FF2B5EF4-FFF2-40B4-BE49-F238E27FC236}">
                <a16:creationId xmlns:a16="http://schemas.microsoft.com/office/drawing/2014/main" id="{AA27042E-6FD7-402C-BB02-AFCCEF8FB05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6" name="Line 327">
            <a:extLst>
              <a:ext uri="{FF2B5EF4-FFF2-40B4-BE49-F238E27FC236}">
                <a16:creationId xmlns:a16="http://schemas.microsoft.com/office/drawing/2014/main" id="{808CAE88-8F45-4DB9-9E27-D3AE068D32F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7" name="Line 328">
            <a:extLst>
              <a:ext uri="{FF2B5EF4-FFF2-40B4-BE49-F238E27FC236}">
                <a16:creationId xmlns:a16="http://schemas.microsoft.com/office/drawing/2014/main" id="{635FA59A-B59E-4137-9C0B-47005D244C4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58" name="Group 329">
          <a:extLst>
            <a:ext uri="{FF2B5EF4-FFF2-40B4-BE49-F238E27FC236}">
              <a16:creationId xmlns:a16="http://schemas.microsoft.com/office/drawing/2014/main" id="{D201533B-5E69-44C3-99C4-5A65F28BCAD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59" name="Line 330">
            <a:extLst>
              <a:ext uri="{FF2B5EF4-FFF2-40B4-BE49-F238E27FC236}">
                <a16:creationId xmlns:a16="http://schemas.microsoft.com/office/drawing/2014/main" id="{BE723900-8119-4A8D-A45F-5DC43F088B5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0" name="Line 331">
            <a:extLst>
              <a:ext uri="{FF2B5EF4-FFF2-40B4-BE49-F238E27FC236}">
                <a16:creationId xmlns:a16="http://schemas.microsoft.com/office/drawing/2014/main" id="{F2261DE5-5BB1-4136-BBCB-F47A851D72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Line 332">
            <a:extLst>
              <a:ext uri="{FF2B5EF4-FFF2-40B4-BE49-F238E27FC236}">
                <a16:creationId xmlns:a16="http://schemas.microsoft.com/office/drawing/2014/main" id="{0B60BD35-DD68-4C5F-9F07-6D335C68979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62" name="Group 333">
          <a:extLst>
            <a:ext uri="{FF2B5EF4-FFF2-40B4-BE49-F238E27FC236}">
              <a16:creationId xmlns:a16="http://schemas.microsoft.com/office/drawing/2014/main" id="{69926DB6-8D2B-4757-8D1A-74839D02D54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63" name="Line 334">
            <a:extLst>
              <a:ext uri="{FF2B5EF4-FFF2-40B4-BE49-F238E27FC236}">
                <a16:creationId xmlns:a16="http://schemas.microsoft.com/office/drawing/2014/main" id="{8E1F3D8B-7AAC-4DD5-823C-8F3ED19979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4" name="Line 335">
            <a:extLst>
              <a:ext uri="{FF2B5EF4-FFF2-40B4-BE49-F238E27FC236}">
                <a16:creationId xmlns:a16="http://schemas.microsoft.com/office/drawing/2014/main" id="{9619A675-65BE-46E9-AE3E-0E1F66290B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5" name="Line 336">
            <a:extLst>
              <a:ext uri="{FF2B5EF4-FFF2-40B4-BE49-F238E27FC236}">
                <a16:creationId xmlns:a16="http://schemas.microsoft.com/office/drawing/2014/main" id="{18CC58F0-AAE6-46DA-A068-BAE6986689D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66" name="Group 337">
          <a:extLst>
            <a:ext uri="{FF2B5EF4-FFF2-40B4-BE49-F238E27FC236}">
              <a16:creationId xmlns:a16="http://schemas.microsoft.com/office/drawing/2014/main" id="{051D75E6-D482-4A9D-8B25-F54075E5CB6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67" name="Line 338">
            <a:extLst>
              <a:ext uri="{FF2B5EF4-FFF2-40B4-BE49-F238E27FC236}">
                <a16:creationId xmlns:a16="http://schemas.microsoft.com/office/drawing/2014/main" id="{1E92ECD6-3814-48A9-BA34-182F9615FC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" name="Line 339">
            <a:extLst>
              <a:ext uri="{FF2B5EF4-FFF2-40B4-BE49-F238E27FC236}">
                <a16:creationId xmlns:a16="http://schemas.microsoft.com/office/drawing/2014/main" id="{6177857A-82AE-4F27-93FC-A60A53C4F0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Line 340">
            <a:extLst>
              <a:ext uri="{FF2B5EF4-FFF2-40B4-BE49-F238E27FC236}">
                <a16:creationId xmlns:a16="http://schemas.microsoft.com/office/drawing/2014/main" id="{46DDD48F-931A-4AF2-8DEE-50DC6A9E82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70" name="Group 341">
          <a:extLst>
            <a:ext uri="{FF2B5EF4-FFF2-40B4-BE49-F238E27FC236}">
              <a16:creationId xmlns:a16="http://schemas.microsoft.com/office/drawing/2014/main" id="{AC07926D-A697-4560-9FC4-CE56216C4A28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71" name="Line 342">
            <a:extLst>
              <a:ext uri="{FF2B5EF4-FFF2-40B4-BE49-F238E27FC236}">
                <a16:creationId xmlns:a16="http://schemas.microsoft.com/office/drawing/2014/main" id="{92797A47-917A-4C91-B96A-BFDE72BA2BE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2" name="Line 343">
            <a:extLst>
              <a:ext uri="{FF2B5EF4-FFF2-40B4-BE49-F238E27FC236}">
                <a16:creationId xmlns:a16="http://schemas.microsoft.com/office/drawing/2014/main" id="{477BB741-6C1D-46AC-A79A-A8C0859B50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3" name="Line 344">
            <a:extLst>
              <a:ext uri="{FF2B5EF4-FFF2-40B4-BE49-F238E27FC236}">
                <a16:creationId xmlns:a16="http://schemas.microsoft.com/office/drawing/2014/main" id="{056F128B-ED93-4922-B436-470E25D9C2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74" name="Group 345">
          <a:extLst>
            <a:ext uri="{FF2B5EF4-FFF2-40B4-BE49-F238E27FC236}">
              <a16:creationId xmlns:a16="http://schemas.microsoft.com/office/drawing/2014/main" id="{6B0C55B4-9BAF-4EA2-AD15-3B47285D8D6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75" name="Line 346">
            <a:extLst>
              <a:ext uri="{FF2B5EF4-FFF2-40B4-BE49-F238E27FC236}">
                <a16:creationId xmlns:a16="http://schemas.microsoft.com/office/drawing/2014/main" id="{AC0BD829-B206-4417-BA76-6FD6E7A34E2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6" name="Line 347">
            <a:extLst>
              <a:ext uri="{FF2B5EF4-FFF2-40B4-BE49-F238E27FC236}">
                <a16:creationId xmlns:a16="http://schemas.microsoft.com/office/drawing/2014/main" id="{A34F15AB-9AFD-4C2E-84CA-1241602CD31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Line 348">
            <a:extLst>
              <a:ext uri="{FF2B5EF4-FFF2-40B4-BE49-F238E27FC236}">
                <a16:creationId xmlns:a16="http://schemas.microsoft.com/office/drawing/2014/main" id="{783F1374-485E-49BE-B08C-3626623D42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78" name="Group 349">
          <a:extLst>
            <a:ext uri="{FF2B5EF4-FFF2-40B4-BE49-F238E27FC236}">
              <a16:creationId xmlns:a16="http://schemas.microsoft.com/office/drawing/2014/main" id="{22933CF7-8BF8-4A1F-A94F-FF67ECADEFE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79" name="Line 350">
            <a:extLst>
              <a:ext uri="{FF2B5EF4-FFF2-40B4-BE49-F238E27FC236}">
                <a16:creationId xmlns:a16="http://schemas.microsoft.com/office/drawing/2014/main" id="{FCA2FF46-F355-44A9-9D41-63F53CA91C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Line 351">
            <a:extLst>
              <a:ext uri="{FF2B5EF4-FFF2-40B4-BE49-F238E27FC236}">
                <a16:creationId xmlns:a16="http://schemas.microsoft.com/office/drawing/2014/main" id="{8D8F2493-3A58-43F7-9AE1-F9386F1884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1" name="Line 352">
            <a:extLst>
              <a:ext uri="{FF2B5EF4-FFF2-40B4-BE49-F238E27FC236}">
                <a16:creationId xmlns:a16="http://schemas.microsoft.com/office/drawing/2014/main" id="{832229C0-69C5-4CD4-9CB0-8E01DF5F872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82" name="Group 353">
          <a:extLst>
            <a:ext uri="{FF2B5EF4-FFF2-40B4-BE49-F238E27FC236}">
              <a16:creationId xmlns:a16="http://schemas.microsoft.com/office/drawing/2014/main" id="{E9D82BB9-6712-4710-AEA2-DD66A14A515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83" name="Line 354">
            <a:extLst>
              <a:ext uri="{FF2B5EF4-FFF2-40B4-BE49-F238E27FC236}">
                <a16:creationId xmlns:a16="http://schemas.microsoft.com/office/drawing/2014/main" id="{E9A15A69-294A-4E0F-8C92-70FA13845C2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4" name="Line 355">
            <a:extLst>
              <a:ext uri="{FF2B5EF4-FFF2-40B4-BE49-F238E27FC236}">
                <a16:creationId xmlns:a16="http://schemas.microsoft.com/office/drawing/2014/main" id="{6964FE4D-4928-4A54-8362-8E473083B42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Line 356">
            <a:extLst>
              <a:ext uri="{FF2B5EF4-FFF2-40B4-BE49-F238E27FC236}">
                <a16:creationId xmlns:a16="http://schemas.microsoft.com/office/drawing/2014/main" id="{14464D86-592C-46D1-81E1-357CB078E0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86" name="Group 357">
          <a:extLst>
            <a:ext uri="{FF2B5EF4-FFF2-40B4-BE49-F238E27FC236}">
              <a16:creationId xmlns:a16="http://schemas.microsoft.com/office/drawing/2014/main" id="{332F57F4-00CC-4C92-A205-FBC79D5B8D3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87" name="Line 358">
            <a:extLst>
              <a:ext uri="{FF2B5EF4-FFF2-40B4-BE49-F238E27FC236}">
                <a16:creationId xmlns:a16="http://schemas.microsoft.com/office/drawing/2014/main" id="{CAF30AA1-932A-4723-9D89-C2393C4EB82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8" name="Line 359">
            <a:extLst>
              <a:ext uri="{FF2B5EF4-FFF2-40B4-BE49-F238E27FC236}">
                <a16:creationId xmlns:a16="http://schemas.microsoft.com/office/drawing/2014/main" id="{321991BF-325D-4596-B93D-1B667B1511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9" name="Line 360">
            <a:extLst>
              <a:ext uri="{FF2B5EF4-FFF2-40B4-BE49-F238E27FC236}">
                <a16:creationId xmlns:a16="http://schemas.microsoft.com/office/drawing/2014/main" id="{7392271C-7119-4F8D-BEE7-4A35594FF6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90" name="Group 361">
          <a:extLst>
            <a:ext uri="{FF2B5EF4-FFF2-40B4-BE49-F238E27FC236}">
              <a16:creationId xmlns:a16="http://schemas.microsoft.com/office/drawing/2014/main" id="{3A4B35C5-6E86-4265-BDC7-67CBDFD94F4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91" name="Line 362">
            <a:extLst>
              <a:ext uri="{FF2B5EF4-FFF2-40B4-BE49-F238E27FC236}">
                <a16:creationId xmlns:a16="http://schemas.microsoft.com/office/drawing/2014/main" id="{8123270C-FC7B-4B3E-85B6-2F791A39D2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2" name="Line 363">
            <a:extLst>
              <a:ext uri="{FF2B5EF4-FFF2-40B4-BE49-F238E27FC236}">
                <a16:creationId xmlns:a16="http://schemas.microsoft.com/office/drawing/2014/main" id="{DE912C35-6D18-478F-8150-D9771225E77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Line 364">
            <a:extLst>
              <a:ext uri="{FF2B5EF4-FFF2-40B4-BE49-F238E27FC236}">
                <a16:creationId xmlns:a16="http://schemas.microsoft.com/office/drawing/2014/main" id="{FFCD22CF-2D5B-4493-B54A-9D90FB8716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94" name="Group 365">
          <a:extLst>
            <a:ext uri="{FF2B5EF4-FFF2-40B4-BE49-F238E27FC236}">
              <a16:creationId xmlns:a16="http://schemas.microsoft.com/office/drawing/2014/main" id="{0380C90E-D4FD-41F3-B9BC-70A1A13BADF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95" name="Line 366">
            <a:extLst>
              <a:ext uri="{FF2B5EF4-FFF2-40B4-BE49-F238E27FC236}">
                <a16:creationId xmlns:a16="http://schemas.microsoft.com/office/drawing/2014/main" id="{E0AD9002-85BD-4E0D-8F4D-1359138098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Line 367">
            <a:extLst>
              <a:ext uri="{FF2B5EF4-FFF2-40B4-BE49-F238E27FC236}">
                <a16:creationId xmlns:a16="http://schemas.microsoft.com/office/drawing/2014/main" id="{E7AA1F8F-40E4-41A3-BCEE-18CCAE2218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Line 368">
            <a:extLst>
              <a:ext uri="{FF2B5EF4-FFF2-40B4-BE49-F238E27FC236}">
                <a16:creationId xmlns:a16="http://schemas.microsoft.com/office/drawing/2014/main" id="{66F6F5D3-2B6A-4521-8DCB-06A955E7CE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098" name="Group 369">
          <a:extLst>
            <a:ext uri="{FF2B5EF4-FFF2-40B4-BE49-F238E27FC236}">
              <a16:creationId xmlns:a16="http://schemas.microsoft.com/office/drawing/2014/main" id="{A02EE326-5947-4C81-81C6-C52F31C37A9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099" name="Line 370">
            <a:extLst>
              <a:ext uri="{FF2B5EF4-FFF2-40B4-BE49-F238E27FC236}">
                <a16:creationId xmlns:a16="http://schemas.microsoft.com/office/drawing/2014/main" id="{DBF557AB-AE60-4A3D-AE77-721374789D2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" name="Line 371">
            <a:extLst>
              <a:ext uri="{FF2B5EF4-FFF2-40B4-BE49-F238E27FC236}">
                <a16:creationId xmlns:a16="http://schemas.microsoft.com/office/drawing/2014/main" id="{84F6B7FC-1A46-4442-AEA7-AF133BD0C1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Line 372">
            <a:extLst>
              <a:ext uri="{FF2B5EF4-FFF2-40B4-BE49-F238E27FC236}">
                <a16:creationId xmlns:a16="http://schemas.microsoft.com/office/drawing/2014/main" id="{6F157097-E006-47E9-ACBC-3076140AED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02" name="Group 373">
          <a:extLst>
            <a:ext uri="{FF2B5EF4-FFF2-40B4-BE49-F238E27FC236}">
              <a16:creationId xmlns:a16="http://schemas.microsoft.com/office/drawing/2014/main" id="{E8089F07-90B3-4F79-A369-AA3AFB7F0A1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03" name="Line 374">
            <a:extLst>
              <a:ext uri="{FF2B5EF4-FFF2-40B4-BE49-F238E27FC236}">
                <a16:creationId xmlns:a16="http://schemas.microsoft.com/office/drawing/2014/main" id="{B3D048E1-2F41-404B-AA3E-E6D9F39489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4" name="Line 375">
            <a:extLst>
              <a:ext uri="{FF2B5EF4-FFF2-40B4-BE49-F238E27FC236}">
                <a16:creationId xmlns:a16="http://schemas.microsoft.com/office/drawing/2014/main" id="{C42A6BFE-53C9-4F59-8DAD-7A5B3C9B05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Line 376">
            <a:extLst>
              <a:ext uri="{FF2B5EF4-FFF2-40B4-BE49-F238E27FC236}">
                <a16:creationId xmlns:a16="http://schemas.microsoft.com/office/drawing/2014/main" id="{D6974250-4807-4210-A4ED-B36F3AB859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06" name="Group 377">
          <a:extLst>
            <a:ext uri="{FF2B5EF4-FFF2-40B4-BE49-F238E27FC236}">
              <a16:creationId xmlns:a16="http://schemas.microsoft.com/office/drawing/2014/main" id="{BC697764-EF5E-48C5-B4CC-F70520C38C7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07" name="Line 378">
            <a:extLst>
              <a:ext uri="{FF2B5EF4-FFF2-40B4-BE49-F238E27FC236}">
                <a16:creationId xmlns:a16="http://schemas.microsoft.com/office/drawing/2014/main" id="{940D1EF6-E5AE-4BA5-997B-D95413EBDB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8" name="Line 379">
            <a:extLst>
              <a:ext uri="{FF2B5EF4-FFF2-40B4-BE49-F238E27FC236}">
                <a16:creationId xmlns:a16="http://schemas.microsoft.com/office/drawing/2014/main" id="{E14B1A9B-96CC-4BF0-A7F1-6949B01788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Line 380">
            <a:extLst>
              <a:ext uri="{FF2B5EF4-FFF2-40B4-BE49-F238E27FC236}">
                <a16:creationId xmlns:a16="http://schemas.microsoft.com/office/drawing/2014/main" id="{6217B126-A0C5-4B92-8F63-5F76A531F6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10" name="Group 381">
          <a:extLst>
            <a:ext uri="{FF2B5EF4-FFF2-40B4-BE49-F238E27FC236}">
              <a16:creationId xmlns:a16="http://schemas.microsoft.com/office/drawing/2014/main" id="{0F654605-D1D6-4567-9E9B-62024D2CA0D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11" name="Line 382">
            <a:extLst>
              <a:ext uri="{FF2B5EF4-FFF2-40B4-BE49-F238E27FC236}">
                <a16:creationId xmlns:a16="http://schemas.microsoft.com/office/drawing/2014/main" id="{9296224D-FF57-4446-81D8-1C42C67427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2" name="Line 383">
            <a:extLst>
              <a:ext uri="{FF2B5EF4-FFF2-40B4-BE49-F238E27FC236}">
                <a16:creationId xmlns:a16="http://schemas.microsoft.com/office/drawing/2014/main" id="{475975D6-99CA-4E60-8D14-B50FB0F51D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Line 384">
            <a:extLst>
              <a:ext uri="{FF2B5EF4-FFF2-40B4-BE49-F238E27FC236}">
                <a16:creationId xmlns:a16="http://schemas.microsoft.com/office/drawing/2014/main" id="{E8F416F9-B0B9-470B-9F1C-F329114A43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14" name="Group 385">
          <a:extLst>
            <a:ext uri="{FF2B5EF4-FFF2-40B4-BE49-F238E27FC236}">
              <a16:creationId xmlns:a16="http://schemas.microsoft.com/office/drawing/2014/main" id="{45AC4006-7BD1-43A9-97FE-848D88B06BA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15" name="Line 386">
            <a:extLst>
              <a:ext uri="{FF2B5EF4-FFF2-40B4-BE49-F238E27FC236}">
                <a16:creationId xmlns:a16="http://schemas.microsoft.com/office/drawing/2014/main" id="{1AAFD903-F332-437B-998B-E6DE3481E1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6" name="Line 387">
            <a:extLst>
              <a:ext uri="{FF2B5EF4-FFF2-40B4-BE49-F238E27FC236}">
                <a16:creationId xmlns:a16="http://schemas.microsoft.com/office/drawing/2014/main" id="{DBE5BC58-416B-42E3-AE86-5B894CCFC7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Line 388">
            <a:extLst>
              <a:ext uri="{FF2B5EF4-FFF2-40B4-BE49-F238E27FC236}">
                <a16:creationId xmlns:a16="http://schemas.microsoft.com/office/drawing/2014/main" id="{27A74EC8-B3CC-452B-85E6-E0D7E5E6055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18" name="Group 389">
          <a:extLst>
            <a:ext uri="{FF2B5EF4-FFF2-40B4-BE49-F238E27FC236}">
              <a16:creationId xmlns:a16="http://schemas.microsoft.com/office/drawing/2014/main" id="{5DD5C5D5-68BA-4BF5-A2FF-2ACE7318166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19" name="Line 390">
            <a:extLst>
              <a:ext uri="{FF2B5EF4-FFF2-40B4-BE49-F238E27FC236}">
                <a16:creationId xmlns:a16="http://schemas.microsoft.com/office/drawing/2014/main" id="{FE80599E-6AAF-42E9-9741-5B436C8AF4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0" name="Line 391">
            <a:extLst>
              <a:ext uri="{FF2B5EF4-FFF2-40B4-BE49-F238E27FC236}">
                <a16:creationId xmlns:a16="http://schemas.microsoft.com/office/drawing/2014/main" id="{DEBD2033-91F1-4C12-B84A-B69DC3D2AB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Line 392">
            <a:extLst>
              <a:ext uri="{FF2B5EF4-FFF2-40B4-BE49-F238E27FC236}">
                <a16:creationId xmlns:a16="http://schemas.microsoft.com/office/drawing/2014/main" id="{B62AFDE8-9322-4273-937F-B338DE248BD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22" name="Group 393">
          <a:extLst>
            <a:ext uri="{FF2B5EF4-FFF2-40B4-BE49-F238E27FC236}">
              <a16:creationId xmlns:a16="http://schemas.microsoft.com/office/drawing/2014/main" id="{40631107-7465-4844-82C9-C95A4922ED7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23" name="Line 394">
            <a:extLst>
              <a:ext uri="{FF2B5EF4-FFF2-40B4-BE49-F238E27FC236}">
                <a16:creationId xmlns:a16="http://schemas.microsoft.com/office/drawing/2014/main" id="{46DE8A6A-4C6F-4F67-8C2B-B1BC129045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4" name="Line 395">
            <a:extLst>
              <a:ext uri="{FF2B5EF4-FFF2-40B4-BE49-F238E27FC236}">
                <a16:creationId xmlns:a16="http://schemas.microsoft.com/office/drawing/2014/main" id="{BFCDE314-7080-4115-8FD9-66C81DC1497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5" name="Line 396">
            <a:extLst>
              <a:ext uri="{FF2B5EF4-FFF2-40B4-BE49-F238E27FC236}">
                <a16:creationId xmlns:a16="http://schemas.microsoft.com/office/drawing/2014/main" id="{ED426280-DB60-4FA8-ABBE-BB7A17CBC63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26" name="Group 397">
          <a:extLst>
            <a:ext uri="{FF2B5EF4-FFF2-40B4-BE49-F238E27FC236}">
              <a16:creationId xmlns:a16="http://schemas.microsoft.com/office/drawing/2014/main" id="{273358A1-B5E4-44C4-84A1-94013A1D9DF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27" name="Line 398">
            <a:extLst>
              <a:ext uri="{FF2B5EF4-FFF2-40B4-BE49-F238E27FC236}">
                <a16:creationId xmlns:a16="http://schemas.microsoft.com/office/drawing/2014/main" id="{3631D132-BA08-4C02-9C6D-559DC16D07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8" name="Line 399">
            <a:extLst>
              <a:ext uri="{FF2B5EF4-FFF2-40B4-BE49-F238E27FC236}">
                <a16:creationId xmlns:a16="http://schemas.microsoft.com/office/drawing/2014/main" id="{B63043F3-04F9-47A8-86EF-EF6CF4BD5B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9" name="Line 400">
            <a:extLst>
              <a:ext uri="{FF2B5EF4-FFF2-40B4-BE49-F238E27FC236}">
                <a16:creationId xmlns:a16="http://schemas.microsoft.com/office/drawing/2014/main" id="{332DC9E2-BE53-4156-8D22-52FFDABA36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30" name="Group 401">
          <a:extLst>
            <a:ext uri="{FF2B5EF4-FFF2-40B4-BE49-F238E27FC236}">
              <a16:creationId xmlns:a16="http://schemas.microsoft.com/office/drawing/2014/main" id="{ADB6E92F-5193-4FE7-A814-3AAFC702DB9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31" name="Line 402">
            <a:extLst>
              <a:ext uri="{FF2B5EF4-FFF2-40B4-BE49-F238E27FC236}">
                <a16:creationId xmlns:a16="http://schemas.microsoft.com/office/drawing/2014/main" id="{029A2EF1-F99C-4502-975B-078E50DA36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2" name="Line 403">
            <a:extLst>
              <a:ext uri="{FF2B5EF4-FFF2-40B4-BE49-F238E27FC236}">
                <a16:creationId xmlns:a16="http://schemas.microsoft.com/office/drawing/2014/main" id="{BCE67FB9-9C55-467D-A58C-D33B1F3651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3" name="Line 404">
            <a:extLst>
              <a:ext uri="{FF2B5EF4-FFF2-40B4-BE49-F238E27FC236}">
                <a16:creationId xmlns:a16="http://schemas.microsoft.com/office/drawing/2014/main" id="{BBE508A9-4F07-4A99-B22D-CE71052137C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34" name="Group 405">
          <a:extLst>
            <a:ext uri="{FF2B5EF4-FFF2-40B4-BE49-F238E27FC236}">
              <a16:creationId xmlns:a16="http://schemas.microsoft.com/office/drawing/2014/main" id="{7FC0FB75-5351-4577-A329-AB5F6C27219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35" name="Line 406">
            <a:extLst>
              <a:ext uri="{FF2B5EF4-FFF2-40B4-BE49-F238E27FC236}">
                <a16:creationId xmlns:a16="http://schemas.microsoft.com/office/drawing/2014/main" id="{E0CB969D-D026-49AE-8367-C3804489442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6" name="Line 407">
            <a:extLst>
              <a:ext uri="{FF2B5EF4-FFF2-40B4-BE49-F238E27FC236}">
                <a16:creationId xmlns:a16="http://schemas.microsoft.com/office/drawing/2014/main" id="{3CFC93EA-0463-4FDD-BB06-E33943E2A3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7" name="Line 408">
            <a:extLst>
              <a:ext uri="{FF2B5EF4-FFF2-40B4-BE49-F238E27FC236}">
                <a16:creationId xmlns:a16="http://schemas.microsoft.com/office/drawing/2014/main" id="{BA9F09DD-FB0D-4A2C-B19F-6DBE326E466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38" name="Group 409">
          <a:extLst>
            <a:ext uri="{FF2B5EF4-FFF2-40B4-BE49-F238E27FC236}">
              <a16:creationId xmlns:a16="http://schemas.microsoft.com/office/drawing/2014/main" id="{1492B450-075F-4841-9C04-8F0E6FE7947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39" name="Line 410">
            <a:extLst>
              <a:ext uri="{FF2B5EF4-FFF2-40B4-BE49-F238E27FC236}">
                <a16:creationId xmlns:a16="http://schemas.microsoft.com/office/drawing/2014/main" id="{4011705B-4C94-4EF9-B052-E17F43CDEDF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0" name="Line 411">
            <a:extLst>
              <a:ext uri="{FF2B5EF4-FFF2-40B4-BE49-F238E27FC236}">
                <a16:creationId xmlns:a16="http://schemas.microsoft.com/office/drawing/2014/main" id="{C6B4F81C-7FF1-44A9-A373-60487674E00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1" name="Line 412">
            <a:extLst>
              <a:ext uri="{FF2B5EF4-FFF2-40B4-BE49-F238E27FC236}">
                <a16:creationId xmlns:a16="http://schemas.microsoft.com/office/drawing/2014/main" id="{AF4061E4-EF3B-487C-9482-415B12D4C00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42" name="Group 413">
          <a:extLst>
            <a:ext uri="{FF2B5EF4-FFF2-40B4-BE49-F238E27FC236}">
              <a16:creationId xmlns:a16="http://schemas.microsoft.com/office/drawing/2014/main" id="{495B93CB-45F8-47B8-8D6A-A997BB776A4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43" name="Line 414">
            <a:extLst>
              <a:ext uri="{FF2B5EF4-FFF2-40B4-BE49-F238E27FC236}">
                <a16:creationId xmlns:a16="http://schemas.microsoft.com/office/drawing/2014/main" id="{78DC26A7-ECA4-4952-B45E-9BE51801A0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4" name="Line 415">
            <a:extLst>
              <a:ext uri="{FF2B5EF4-FFF2-40B4-BE49-F238E27FC236}">
                <a16:creationId xmlns:a16="http://schemas.microsoft.com/office/drawing/2014/main" id="{B69E6A15-E17B-492E-9843-C3BA5595BDC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5" name="Line 416">
            <a:extLst>
              <a:ext uri="{FF2B5EF4-FFF2-40B4-BE49-F238E27FC236}">
                <a16:creationId xmlns:a16="http://schemas.microsoft.com/office/drawing/2014/main" id="{D87E45B9-93FC-4805-9CF4-0B262142555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46" name="Group 417">
          <a:extLst>
            <a:ext uri="{FF2B5EF4-FFF2-40B4-BE49-F238E27FC236}">
              <a16:creationId xmlns:a16="http://schemas.microsoft.com/office/drawing/2014/main" id="{24BB649B-11E4-4CE2-A73C-860D24F6D3D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47" name="Line 418">
            <a:extLst>
              <a:ext uri="{FF2B5EF4-FFF2-40B4-BE49-F238E27FC236}">
                <a16:creationId xmlns:a16="http://schemas.microsoft.com/office/drawing/2014/main" id="{CC24CCAE-6CF9-4869-8B02-060C858854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8" name="Line 419">
            <a:extLst>
              <a:ext uri="{FF2B5EF4-FFF2-40B4-BE49-F238E27FC236}">
                <a16:creationId xmlns:a16="http://schemas.microsoft.com/office/drawing/2014/main" id="{F488EAB2-14AF-4301-AF29-26281939726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9" name="Line 420">
            <a:extLst>
              <a:ext uri="{FF2B5EF4-FFF2-40B4-BE49-F238E27FC236}">
                <a16:creationId xmlns:a16="http://schemas.microsoft.com/office/drawing/2014/main" id="{96BBF518-7A39-4CC9-B10D-656CFC2071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50" name="Group 421">
          <a:extLst>
            <a:ext uri="{FF2B5EF4-FFF2-40B4-BE49-F238E27FC236}">
              <a16:creationId xmlns:a16="http://schemas.microsoft.com/office/drawing/2014/main" id="{7B1317B8-99F1-41AE-813C-8BD9416B81F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51" name="Line 422">
            <a:extLst>
              <a:ext uri="{FF2B5EF4-FFF2-40B4-BE49-F238E27FC236}">
                <a16:creationId xmlns:a16="http://schemas.microsoft.com/office/drawing/2014/main" id="{84814D22-38F3-4E5C-9CFC-01D1146C8C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2" name="Line 423">
            <a:extLst>
              <a:ext uri="{FF2B5EF4-FFF2-40B4-BE49-F238E27FC236}">
                <a16:creationId xmlns:a16="http://schemas.microsoft.com/office/drawing/2014/main" id="{756D2DC5-1423-494A-9D58-460D051496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3" name="Line 424">
            <a:extLst>
              <a:ext uri="{FF2B5EF4-FFF2-40B4-BE49-F238E27FC236}">
                <a16:creationId xmlns:a16="http://schemas.microsoft.com/office/drawing/2014/main" id="{7C675B44-C2FA-4431-AE64-A5606318614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54" name="Group 425">
          <a:extLst>
            <a:ext uri="{FF2B5EF4-FFF2-40B4-BE49-F238E27FC236}">
              <a16:creationId xmlns:a16="http://schemas.microsoft.com/office/drawing/2014/main" id="{CEAB2A9E-084A-484D-A54A-A38A6C3B612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55" name="Line 426">
            <a:extLst>
              <a:ext uri="{FF2B5EF4-FFF2-40B4-BE49-F238E27FC236}">
                <a16:creationId xmlns:a16="http://schemas.microsoft.com/office/drawing/2014/main" id="{1F986F46-20BF-4F20-971B-EE61EC46DBE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" name="Line 427">
            <a:extLst>
              <a:ext uri="{FF2B5EF4-FFF2-40B4-BE49-F238E27FC236}">
                <a16:creationId xmlns:a16="http://schemas.microsoft.com/office/drawing/2014/main" id="{844F1CA3-9D5A-4A8C-92D2-628A3ACE04B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" name="Line 428">
            <a:extLst>
              <a:ext uri="{FF2B5EF4-FFF2-40B4-BE49-F238E27FC236}">
                <a16:creationId xmlns:a16="http://schemas.microsoft.com/office/drawing/2014/main" id="{011EB3DC-368C-4E0D-9EB7-32A5AB2C0E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58" name="Group 429">
          <a:extLst>
            <a:ext uri="{FF2B5EF4-FFF2-40B4-BE49-F238E27FC236}">
              <a16:creationId xmlns:a16="http://schemas.microsoft.com/office/drawing/2014/main" id="{E7625CE5-D8AB-4C51-B0E2-13D93C0FA05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59" name="Line 430">
            <a:extLst>
              <a:ext uri="{FF2B5EF4-FFF2-40B4-BE49-F238E27FC236}">
                <a16:creationId xmlns:a16="http://schemas.microsoft.com/office/drawing/2014/main" id="{95675528-8F23-41B8-9EDD-DBE012AF64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0" name="Line 431">
            <a:extLst>
              <a:ext uri="{FF2B5EF4-FFF2-40B4-BE49-F238E27FC236}">
                <a16:creationId xmlns:a16="http://schemas.microsoft.com/office/drawing/2014/main" id="{47E668E7-BA09-417B-B35D-7B9C61E14A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1" name="Line 432">
            <a:extLst>
              <a:ext uri="{FF2B5EF4-FFF2-40B4-BE49-F238E27FC236}">
                <a16:creationId xmlns:a16="http://schemas.microsoft.com/office/drawing/2014/main" id="{0B4F7308-BF45-4711-87AF-F296E6FF64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62" name="Group 433">
          <a:extLst>
            <a:ext uri="{FF2B5EF4-FFF2-40B4-BE49-F238E27FC236}">
              <a16:creationId xmlns:a16="http://schemas.microsoft.com/office/drawing/2014/main" id="{F7417F42-D80D-4FC9-BCE1-A617421E3C9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63" name="Line 434">
            <a:extLst>
              <a:ext uri="{FF2B5EF4-FFF2-40B4-BE49-F238E27FC236}">
                <a16:creationId xmlns:a16="http://schemas.microsoft.com/office/drawing/2014/main" id="{D38FCC35-346D-4D9D-9C46-FF80852927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4" name="Line 435">
            <a:extLst>
              <a:ext uri="{FF2B5EF4-FFF2-40B4-BE49-F238E27FC236}">
                <a16:creationId xmlns:a16="http://schemas.microsoft.com/office/drawing/2014/main" id="{251D7FE2-2BC9-4458-AC75-7CA6FF654E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5" name="Line 436">
            <a:extLst>
              <a:ext uri="{FF2B5EF4-FFF2-40B4-BE49-F238E27FC236}">
                <a16:creationId xmlns:a16="http://schemas.microsoft.com/office/drawing/2014/main" id="{1A8086C2-6E76-4384-B620-756495125B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66" name="Group 437">
          <a:extLst>
            <a:ext uri="{FF2B5EF4-FFF2-40B4-BE49-F238E27FC236}">
              <a16:creationId xmlns:a16="http://schemas.microsoft.com/office/drawing/2014/main" id="{D591306D-8E6A-493F-9A2E-C1867789A19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67" name="Line 438">
            <a:extLst>
              <a:ext uri="{FF2B5EF4-FFF2-40B4-BE49-F238E27FC236}">
                <a16:creationId xmlns:a16="http://schemas.microsoft.com/office/drawing/2014/main" id="{A53E2628-90F7-412A-9C38-373086C46F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8" name="Line 439">
            <a:extLst>
              <a:ext uri="{FF2B5EF4-FFF2-40B4-BE49-F238E27FC236}">
                <a16:creationId xmlns:a16="http://schemas.microsoft.com/office/drawing/2014/main" id="{2A5ED933-EF6B-4C86-978D-0BDD74493D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9" name="Line 440">
            <a:extLst>
              <a:ext uri="{FF2B5EF4-FFF2-40B4-BE49-F238E27FC236}">
                <a16:creationId xmlns:a16="http://schemas.microsoft.com/office/drawing/2014/main" id="{B642EBF6-D311-4BDE-A23D-AEDE6BBF4D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70" name="Group 441">
          <a:extLst>
            <a:ext uri="{FF2B5EF4-FFF2-40B4-BE49-F238E27FC236}">
              <a16:creationId xmlns:a16="http://schemas.microsoft.com/office/drawing/2014/main" id="{F6966168-DD2F-4F86-B9FB-651A58E53A3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71" name="Line 442">
            <a:extLst>
              <a:ext uri="{FF2B5EF4-FFF2-40B4-BE49-F238E27FC236}">
                <a16:creationId xmlns:a16="http://schemas.microsoft.com/office/drawing/2014/main" id="{F4F66F0F-C615-4A68-A046-D3C58667586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2" name="Line 443">
            <a:extLst>
              <a:ext uri="{FF2B5EF4-FFF2-40B4-BE49-F238E27FC236}">
                <a16:creationId xmlns:a16="http://schemas.microsoft.com/office/drawing/2014/main" id="{32FF9703-E593-4CB7-844E-6BF81273E2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3" name="Line 444">
            <a:extLst>
              <a:ext uri="{FF2B5EF4-FFF2-40B4-BE49-F238E27FC236}">
                <a16:creationId xmlns:a16="http://schemas.microsoft.com/office/drawing/2014/main" id="{750AF15D-3899-4338-956A-7E855A965B8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74" name="Group 445">
          <a:extLst>
            <a:ext uri="{FF2B5EF4-FFF2-40B4-BE49-F238E27FC236}">
              <a16:creationId xmlns:a16="http://schemas.microsoft.com/office/drawing/2014/main" id="{DEE61430-48E6-4A28-AEB4-A38018333F4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75" name="Line 446">
            <a:extLst>
              <a:ext uri="{FF2B5EF4-FFF2-40B4-BE49-F238E27FC236}">
                <a16:creationId xmlns:a16="http://schemas.microsoft.com/office/drawing/2014/main" id="{B48AF6F6-D076-425F-90AA-36EB1E8B294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6" name="Line 447">
            <a:extLst>
              <a:ext uri="{FF2B5EF4-FFF2-40B4-BE49-F238E27FC236}">
                <a16:creationId xmlns:a16="http://schemas.microsoft.com/office/drawing/2014/main" id="{3EE00458-E163-485F-B337-A7AAB2FEA54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7" name="Line 448">
            <a:extLst>
              <a:ext uri="{FF2B5EF4-FFF2-40B4-BE49-F238E27FC236}">
                <a16:creationId xmlns:a16="http://schemas.microsoft.com/office/drawing/2014/main" id="{7D59F4B2-73A9-49F3-B3BC-AC8D829D88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78" name="Group 449">
          <a:extLst>
            <a:ext uri="{FF2B5EF4-FFF2-40B4-BE49-F238E27FC236}">
              <a16:creationId xmlns:a16="http://schemas.microsoft.com/office/drawing/2014/main" id="{CD8F3078-D689-4E79-B14C-2892F82CFF65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79" name="Line 450">
            <a:extLst>
              <a:ext uri="{FF2B5EF4-FFF2-40B4-BE49-F238E27FC236}">
                <a16:creationId xmlns:a16="http://schemas.microsoft.com/office/drawing/2014/main" id="{FA47F374-D80B-40E0-B7AE-9770D72E1F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0" name="Line 451">
            <a:extLst>
              <a:ext uri="{FF2B5EF4-FFF2-40B4-BE49-F238E27FC236}">
                <a16:creationId xmlns:a16="http://schemas.microsoft.com/office/drawing/2014/main" id="{A6DCF6A2-8D66-484E-B803-DDF83E21D7A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1" name="Line 452">
            <a:extLst>
              <a:ext uri="{FF2B5EF4-FFF2-40B4-BE49-F238E27FC236}">
                <a16:creationId xmlns:a16="http://schemas.microsoft.com/office/drawing/2014/main" id="{35B698B8-5D39-4897-8BAF-8F660E0CCB0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82" name="Group 453">
          <a:extLst>
            <a:ext uri="{FF2B5EF4-FFF2-40B4-BE49-F238E27FC236}">
              <a16:creationId xmlns:a16="http://schemas.microsoft.com/office/drawing/2014/main" id="{446D7731-F3C6-40C8-B4AC-9A3AC52886F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83" name="Line 454">
            <a:extLst>
              <a:ext uri="{FF2B5EF4-FFF2-40B4-BE49-F238E27FC236}">
                <a16:creationId xmlns:a16="http://schemas.microsoft.com/office/drawing/2014/main" id="{ACC274EC-D174-4FE1-AD11-F1B46C7890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4" name="Line 455">
            <a:extLst>
              <a:ext uri="{FF2B5EF4-FFF2-40B4-BE49-F238E27FC236}">
                <a16:creationId xmlns:a16="http://schemas.microsoft.com/office/drawing/2014/main" id="{54C076C5-FD09-46A9-BD54-28EBCA0AB7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5" name="Line 456">
            <a:extLst>
              <a:ext uri="{FF2B5EF4-FFF2-40B4-BE49-F238E27FC236}">
                <a16:creationId xmlns:a16="http://schemas.microsoft.com/office/drawing/2014/main" id="{61D6269A-19EA-4272-9A7C-9B677B23D5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86" name="Group 457">
          <a:extLst>
            <a:ext uri="{FF2B5EF4-FFF2-40B4-BE49-F238E27FC236}">
              <a16:creationId xmlns:a16="http://schemas.microsoft.com/office/drawing/2014/main" id="{1E08F978-5180-44FF-83A6-A0BDE56DCC4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87" name="Line 458">
            <a:extLst>
              <a:ext uri="{FF2B5EF4-FFF2-40B4-BE49-F238E27FC236}">
                <a16:creationId xmlns:a16="http://schemas.microsoft.com/office/drawing/2014/main" id="{D3D2D369-98DB-43AE-B077-D82D92F75E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8" name="Line 459">
            <a:extLst>
              <a:ext uri="{FF2B5EF4-FFF2-40B4-BE49-F238E27FC236}">
                <a16:creationId xmlns:a16="http://schemas.microsoft.com/office/drawing/2014/main" id="{144E04DF-DF5E-4BF0-ADCA-5E7725D7672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9" name="Line 460">
            <a:extLst>
              <a:ext uri="{FF2B5EF4-FFF2-40B4-BE49-F238E27FC236}">
                <a16:creationId xmlns:a16="http://schemas.microsoft.com/office/drawing/2014/main" id="{2D5FE534-25D3-4876-B3B0-DEAD514A8A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90" name="Group 461">
          <a:extLst>
            <a:ext uri="{FF2B5EF4-FFF2-40B4-BE49-F238E27FC236}">
              <a16:creationId xmlns:a16="http://schemas.microsoft.com/office/drawing/2014/main" id="{47FA6184-8FFD-4C26-9D68-7C1DFC21440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91" name="Line 462">
            <a:extLst>
              <a:ext uri="{FF2B5EF4-FFF2-40B4-BE49-F238E27FC236}">
                <a16:creationId xmlns:a16="http://schemas.microsoft.com/office/drawing/2014/main" id="{7F5E4F63-999F-458A-A208-985079D78B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2" name="Line 463">
            <a:extLst>
              <a:ext uri="{FF2B5EF4-FFF2-40B4-BE49-F238E27FC236}">
                <a16:creationId xmlns:a16="http://schemas.microsoft.com/office/drawing/2014/main" id="{6F107A31-D4CF-4594-A321-158FE20AFB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3" name="Line 464">
            <a:extLst>
              <a:ext uri="{FF2B5EF4-FFF2-40B4-BE49-F238E27FC236}">
                <a16:creationId xmlns:a16="http://schemas.microsoft.com/office/drawing/2014/main" id="{B69FC4B3-4033-4B69-AEF6-DD62382120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94" name="Group 465">
          <a:extLst>
            <a:ext uri="{FF2B5EF4-FFF2-40B4-BE49-F238E27FC236}">
              <a16:creationId xmlns:a16="http://schemas.microsoft.com/office/drawing/2014/main" id="{57DC86E8-74AA-4D50-9B89-2DB73F324A0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95" name="Line 466">
            <a:extLst>
              <a:ext uri="{FF2B5EF4-FFF2-40B4-BE49-F238E27FC236}">
                <a16:creationId xmlns:a16="http://schemas.microsoft.com/office/drawing/2014/main" id="{55B6F6C1-774E-49E1-A427-991B387058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6" name="Line 467">
            <a:extLst>
              <a:ext uri="{FF2B5EF4-FFF2-40B4-BE49-F238E27FC236}">
                <a16:creationId xmlns:a16="http://schemas.microsoft.com/office/drawing/2014/main" id="{B11C9965-9360-42AF-8377-7485BE1DC4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7" name="Line 468">
            <a:extLst>
              <a:ext uri="{FF2B5EF4-FFF2-40B4-BE49-F238E27FC236}">
                <a16:creationId xmlns:a16="http://schemas.microsoft.com/office/drawing/2014/main" id="{01435C3A-17A6-48B8-B305-935FE0346FA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198" name="Group 469">
          <a:extLst>
            <a:ext uri="{FF2B5EF4-FFF2-40B4-BE49-F238E27FC236}">
              <a16:creationId xmlns:a16="http://schemas.microsoft.com/office/drawing/2014/main" id="{C58515D7-A022-4E4A-983F-B1E295413BE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199" name="Line 470">
            <a:extLst>
              <a:ext uri="{FF2B5EF4-FFF2-40B4-BE49-F238E27FC236}">
                <a16:creationId xmlns:a16="http://schemas.microsoft.com/office/drawing/2014/main" id="{EBB2F551-AE64-42C3-9E76-49A5D48902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0" name="Line 471">
            <a:extLst>
              <a:ext uri="{FF2B5EF4-FFF2-40B4-BE49-F238E27FC236}">
                <a16:creationId xmlns:a16="http://schemas.microsoft.com/office/drawing/2014/main" id="{531F775A-2B11-4F92-95AB-0FAD363729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1" name="Line 472">
            <a:extLst>
              <a:ext uri="{FF2B5EF4-FFF2-40B4-BE49-F238E27FC236}">
                <a16:creationId xmlns:a16="http://schemas.microsoft.com/office/drawing/2014/main" id="{6B39561A-6ED9-45E4-BF5D-7D1A7E56AF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02" name="Group 473">
          <a:extLst>
            <a:ext uri="{FF2B5EF4-FFF2-40B4-BE49-F238E27FC236}">
              <a16:creationId xmlns:a16="http://schemas.microsoft.com/office/drawing/2014/main" id="{F0E49ABC-8297-4A5A-A760-D5E807F5AD4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03" name="Line 474">
            <a:extLst>
              <a:ext uri="{FF2B5EF4-FFF2-40B4-BE49-F238E27FC236}">
                <a16:creationId xmlns:a16="http://schemas.microsoft.com/office/drawing/2014/main" id="{1A128DBF-D030-4DAB-A65D-DA2F463AC1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4" name="Line 475">
            <a:extLst>
              <a:ext uri="{FF2B5EF4-FFF2-40B4-BE49-F238E27FC236}">
                <a16:creationId xmlns:a16="http://schemas.microsoft.com/office/drawing/2014/main" id="{B47DA7DC-D1B7-4D00-9CFD-8828C05BE8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5" name="Line 476">
            <a:extLst>
              <a:ext uri="{FF2B5EF4-FFF2-40B4-BE49-F238E27FC236}">
                <a16:creationId xmlns:a16="http://schemas.microsoft.com/office/drawing/2014/main" id="{642BBBBE-F7A7-4724-BE5A-EA263265CCC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06" name="Group 477">
          <a:extLst>
            <a:ext uri="{FF2B5EF4-FFF2-40B4-BE49-F238E27FC236}">
              <a16:creationId xmlns:a16="http://schemas.microsoft.com/office/drawing/2014/main" id="{2AF301CD-946F-4EFC-AB07-04B9EBA7EA7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07" name="Line 478">
            <a:extLst>
              <a:ext uri="{FF2B5EF4-FFF2-40B4-BE49-F238E27FC236}">
                <a16:creationId xmlns:a16="http://schemas.microsoft.com/office/drawing/2014/main" id="{85DEBCD6-4F19-4164-9EE6-33B1A4FBF8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8" name="Line 479">
            <a:extLst>
              <a:ext uri="{FF2B5EF4-FFF2-40B4-BE49-F238E27FC236}">
                <a16:creationId xmlns:a16="http://schemas.microsoft.com/office/drawing/2014/main" id="{32EE46EE-6B93-4BCD-84A4-0F3BDAB999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9" name="Line 480">
            <a:extLst>
              <a:ext uri="{FF2B5EF4-FFF2-40B4-BE49-F238E27FC236}">
                <a16:creationId xmlns:a16="http://schemas.microsoft.com/office/drawing/2014/main" id="{5EE2C054-7182-4D93-8D69-7610057DD5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10" name="Group 481">
          <a:extLst>
            <a:ext uri="{FF2B5EF4-FFF2-40B4-BE49-F238E27FC236}">
              <a16:creationId xmlns:a16="http://schemas.microsoft.com/office/drawing/2014/main" id="{489C6409-EBE4-4ABC-B0A0-4D047EE640A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11" name="Line 482">
            <a:extLst>
              <a:ext uri="{FF2B5EF4-FFF2-40B4-BE49-F238E27FC236}">
                <a16:creationId xmlns:a16="http://schemas.microsoft.com/office/drawing/2014/main" id="{B6032FD2-9CB0-4439-91B2-FE835EA203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2" name="Line 483">
            <a:extLst>
              <a:ext uri="{FF2B5EF4-FFF2-40B4-BE49-F238E27FC236}">
                <a16:creationId xmlns:a16="http://schemas.microsoft.com/office/drawing/2014/main" id="{969974C7-459F-4E3B-B974-3F556A67F6F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3" name="Line 484">
            <a:extLst>
              <a:ext uri="{FF2B5EF4-FFF2-40B4-BE49-F238E27FC236}">
                <a16:creationId xmlns:a16="http://schemas.microsoft.com/office/drawing/2014/main" id="{34979E23-B1A8-4E42-B8B7-4B0A0C208EE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14" name="Group 485">
          <a:extLst>
            <a:ext uri="{FF2B5EF4-FFF2-40B4-BE49-F238E27FC236}">
              <a16:creationId xmlns:a16="http://schemas.microsoft.com/office/drawing/2014/main" id="{A63E6C06-3CF6-4F45-A3EF-C87540BC0BB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15" name="Line 486">
            <a:extLst>
              <a:ext uri="{FF2B5EF4-FFF2-40B4-BE49-F238E27FC236}">
                <a16:creationId xmlns:a16="http://schemas.microsoft.com/office/drawing/2014/main" id="{327269E7-F8BB-4308-A098-B8EA7831261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6" name="Line 487">
            <a:extLst>
              <a:ext uri="{FF2B5EF4-FFF2-40B4-BE49-F238E27FC236}">
                <a16:creationId xmlns:a16="http://schemas.microsoft.com/office/drawing/2014/main" id="{4CF9600A-2CB1-44AC-87F2-EAAF1C66CCC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7" name="Line 488">
            <a:extLst>
              <a:ext uri="{FF2B5EF4-FFF2-40B4-BE49-F238E27FC236}">
                <a16:creationId xmlns:a16="http://schemas.microsoft.com/office/drawing/2014/main" id="{91697427-2013-43CC-9CFE-5FFF063097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18" name="Group 489">
          <a:extLst>
            <a:ext uri="{FF2B5EF4-FFF2-40B4-BE49-F238E27FC236}">
              <a16:creationId xmlns:a16="http://schemas.microsoft.com/office/drawing/2014/main" id="{9B2216CD-1F93-4AE4-AE18-4BEEBEB240E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19" name="Line 490">
            <a:extLst>
              <a:ext uri="{FF2B5EF4-FFF2-40B4-BE49-F238E27FC236}">
                <a16:creationId xmlns:a16="http://schemas.microsoft.com/office/drawing/2014/main" id="{883DFBC9-7351-4F17-9537-6F96E542A0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0" name="Line 491">
            <a:extLst>
              <a:ext uri="{FF2B5EF4-FFF2-40B4-BE49-F238E27FC236}">
                <a16:creationId xmlns:a16="http://schemas.microsoft.com/office/drawing/2014/main" id="{D3301B10-1E4F-45D0-894E-C2937CBCA04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1" name="Line 492">
            <a:extLst>
              <a:ext uri="{FF2B5EF4-FFF2-40B4-BE49-F238E27FC236}">
                <a16:creationId xmlns:a16="http://schemas.microsoft.com/office/drawing/2014/main" id="{5C8C8ECC-4A56-4DEA-8A31-42F9D4C68D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22" name="Group 493">
          <a:extLst>
            <a:ext uri="{FF2B5EF4-FFF2-40B4-BE49-F238E27FC236}">
              <a16:creationId xmlns:a16="http://schemas.microsoft.com/office/drawing/2014/main" id="{B773C7B9-C3C7-4588-A611-0D377362EBB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23" name="Line 494">
            <a:extLst>
              <a:ext uri="{FF2B5EF4-FFF2-40B4-BE49-F238E27FC236}">
                <a16:creationId xmlns:a16="http://schemas.microsoft.com/office/drawing/2014/main" id="{561B672B-64F5-46C3-8EFE-F4AF617034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4" name="Line 495">
            <a:extLst>
              <a:ext uri="{FF2B5EF4-FFF2-40B4-BE49-F238E27FC236}">
                <a16:creationId xmlns:a16="http://schemas.microsoft.com/office/drawing/2014/main" id="{9E3B1DF4-FD0C-47B2-91B8-7C1053F320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5" name="Line 496">
            <a:extLst>
              <a:ext uri="{FF2B5EF4-FFF2-40B4-BE49-F238E27FC236}">
                <a16:creationId xmlns:a16="http://schemas.microsoft.com/office/drawing/2014/main" id="{779AC27E-8D7E-4B5F-842C-3EB73CA9D4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26" name="Group 497">
          <a:extLst>
            <a:ext uri="{FF2B5EF4-FFF2-40B4-BE49-F238E27FC236}">
              <a16:creationId xmlns:a16="http://schemas.microsoft.com/office/drawing/2014/main" id="{F6187176-A8E2-461E-AE1B-DB91C9003761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27" name="Line 498">
            <a:extLst>
              <a:ext uri="{FF2B5EF4-FFF2-40B4-BE49-F238E27FC236}">
                <a16:creationId xmlns:a16="http://schemas.microsoft.com/office/drawing/2014/main" id="{3B3F03D5-3D4C-49F7-95B8-8D0A9821A9F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8" name="Line 499">
            <a:extLst>
              <a:ext uri="{FF2B5EF4-FFF2-40B4-BE49-F238E27FC236}">
                <a16:creationId xmlns:a16="http://schemas.microsoft.com/office/drawing/2014/main" id="{D664313D-B2A2-475B-9A6F-3709329FCB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9" name="Line 500">
            <a:extLst>
              <a:ext uri="{FF2B5EF4-FFF2-40B4-BE49-F238E27FC236}">
                <a16:creationId xmlns:a16="http://schemas.microsoft.com/office/drawing/2014/main" id="{DB8AFB03-2D45-4E75-BC2C-298F4FA2EB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30" name="Group 501">
          <a:extLst>
            <a:ext uri="{FF2B5EF4-FFF2-40B4-BE49-F238E27FC236}">
              <a16:creationId xmlns:a16="http://schemas.microsoft.com/office/drawing/2014/main" id="{E1165273-44CB-48BB-831C-F25BC3B2E67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31" name="Line 502">
            <a:extLst>
              <a:ext uri="{FF2B5EF4-FFF2-40B4-BE49-F238E27FC236}">
                <a16:creationId xmlns:a16="http://schemas.microsoft.com/office/drawing/2014/main" id="{CA091B3B-0AB2-4394-860B-DEEF9AAEA5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2" name="Line 503">
            <a:extLst>
              <a:ext uri="{FF2B5EF4-FFF2-40B4-BE49-F238E27FC236}">
                <a16:creationId xmlns:a16="http://schemas.microsoft.com/office/drawing/2014/main" id="{2D58499F-0F42-423B-9056-3D38C01041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3" name="Line 504">
            <a:extLst>
              <a:ext uri="{FF2B5EF4-FFF2-40B4-BE49-F238E27FC236}">
                <a16:creationId xmlns:a16="http://schemas.microsoft.com/office/drawing/2014/main" id="{72CADC25-F81E-4CE1-84D7-BE32AC8016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34" name="Group 505">
          <a:extLst>
            <a:ext uri="{FF2B5EF4-FFF2-40B4-BE49-F238E27FC236}">
              <a16:creationId xmlns:a16="http://schemas.microsoft.com/office/drawing/2014/main" id="{BA3C80BC-29ED-46F5-B66D-6498C75289F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35" name="Line 506">
            <a:extLst>
              <a:ext uri="{FF2B5EF4-FFF2-40B4-BE49-F238E27FC236}">
                <a16:creationId xmlns:a16="http://schemas.microsoft.com/office/drawing/2014/main" id="{14DFF1C9-B0C2-44DE-BC76-67FE59B3D0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6" name="Line 507">
            <a:extLst>
              <a:ext uri="{FF2B5EF4-FFF2-40B4-BE49-F238E27FC236}">
                <a16:creationId xmlns:a16="http://schemas.microsoft.com/office/drawing/2014/main" id="{50815251-DEB7-4E39-8D46-53EC51CEC7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7" name="Line 508">
            <a:extLst>
              <a:ext uri="{FF2B5EF4-FFF2-40B4-BE49-F238E27FC236}">
                <a16:creationId xmlns:a16="http://schemas.microsoft.com/office/drawing/2014/main" id="{E283198A-F1DE-4774-8E92-CB7F27D678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38" name="Group 509">
          <a:extLst>
            <a:ext uri="{FF2B5EF4-FFF2-40B4-BE49-F238E27FC236}">
              <a16:creationId xmlns:a16="http://schemas.microsoft.com/office/drawing/2014/main" id="{B89B3539-A9A6-4D66-AC43-10EDEE9E44C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39" name="Line 510">
            <a:extLst>
              <a:ext uri="{FF2B5EF4-FFF2-40B4-BE49-F238E27FC236}">
                <a16:creationId xmlns:a16="http://schemas.microsoft.com/office/drawing/2014/main" id="{13D43437-3ABA-493B-BE79-14D5987B558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0" name="Line 511">
            <a:extLst>
              <a:ext uri="{FF2B5EF4-FFF2-40B4-BE49-F238E27FC236}">
                <a16:creationId xmlns:a16="http://schemas.microsoft.com/office/drawing/2014/main" id="{6D0773F9-CDA8-445F-BFC8-87F4B18366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1" name="Line 512">
            <a:extLst>
              <a:ext uri="{FF2B5EF4-FFF2-40B4-BE49-F238E27FC236}">
                <a16:creationId xmlns:a16="http://schemas.microsoft.com/office/drawing/2014/main" id="{5EC765B5-DDE6-4F8F-B87C-DA84624B8F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42" name="Group 513">
          <a:extLst>
            <a:ext uri="{FF2B5EF4-FFF2-40B4-BE49-F238E27FC236}">
              <a16:creationId xmlns:a16="http://schemas.microsoft.com/office/drawing/2014/main" id="{D6949B9D-941F-4A67-B431-0E829AB091EE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43" name="Line 514">
            <a:extLst>
              <a:ext uri="{FF2B5EF4-FFF2-40B4-BE49-F238E27FC236}">
                <a16:creationId xmlns:a16="http://schemas.microsoft.com/office/drawing/2014/main" id="{B20BB58D-AEFE-4E10-9729-FD19EC547A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4" name="Line 515">
            <a:extLst>
              <a:ext uri="{FF2B5EF4-FFF2-40B4-BE49-F238E27FC236}">
                <a16:creationId xmlns:a16="http://schemas.microsoft.com/office/drawing/2014/main" id="{2E0E8423-55B4-423E-BC3A-0E6CC80773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5" name="Line 516">
            <a:extLst>
              <a:ext uri="{FF2B5EF4-FFF2-40B4-BE49-F238E27FC236}">
                <a16:creationId xmlns:a16="http://schemas.microsoft.com/office/drawing/2014/main" id="{0A4BAC6E-5302-4F76-A9BB-DD53C924BE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46" name="Group 517">
          <a:extLst>
            <a:ext uri="{FF2B5EF4-FFF2-40B4-BE49-F238E27FC236}">
              <a16:creationId xmlns:a16="http://schemas.microsoft.com/office/drawing/2014/main" id="{1F097B7A-74D7-4FE7-AEE2-6F0D9E207DD4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47" name="Line 518">
            <a:extLst>
              <a:ext uri="{FF2B5EF4-FFF2-40B4-BE49-F238E27FC236}">
                <a16:creationId xmlns:a16="http://schemas.microsoft.com/office/drawing/2014/main" id="{C1C56C1B-CF46-4C45-B459-4D4C0464B3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8" name="Line 519">
            <a:extLst>
              <a:ext uri="{FF2B5EF4-FFF2-40B4-BE49-F238E27FC236}">
                <a16:creationId xmlns:a16="http://schemas.microsoft.com/office/drawing/2014/main" id="{7BD87885-72E9-471C-B943-70E3A26C7F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9" name="Line 520">
            <a:extLst>
              <a:ext uri="{FF2B5EF4-FFF2-40B4-BE49-F238E27FC236}">
                <a16:creationId xmlns:a16="http://schemas.microsoft.com/office/drawing/2014/main" id="{A8BB0C2A-18C0-4A97-BF85-D8C2D7E9F9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50" name="Group 521">
          <a:extLst>
            <a:ext uri="{FF2B5EF4-FFF2-40B4-BE49-F238E27FC236}">
              <a16:creationId xmlns:a16="http://schemas.microsoft.com/office/drawing/2014/main" id="{721C3C15-1298-409C-8887-B9148BCC469C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51" name="Line 522">
            <a:extLst>
              <a:ext uri="{FF2B5EF4-FFF2-40B4-BE49-F238E27FC236}">
                <a16:creationId xmlns:a16="http://schemas.microsoft.com/office/drawing/2014/main" id="{6E25DE82-BF93-4377-9DE9-40130FA71B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2" name="Line 523">
            <a:extLst>
              <a:ext uri="{FF2B5EF4-FFF2-40B4-BE49-F238E27FC236}">
                <a16:creationId xmlns:a16="http://schemas.microsoft.com/office/drawing/2014/main" id="{D2996946-B1AA-4A59-86EC-819D69C2E2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3" name="Line 524">
            <a:extLst>
              <a:ext uri="{FF2B5EF4-FFF2-40B4-BE49-F238E27FC236}">
                <a16:creationId xmlns:a16="http://schemas.microsoft.com/office/drawing/2014/main" id="{F487B6CB-3854-4927-BA13-69B723FFD1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54" name="Group 525">
          <a:extLst>
            <a:ext uri="{FF2B5EF4-FFF2-40B4-BE49-F238E27FC236}">
              <a16:creationId xmlns:a16="http://schemas.microsoft.com/office/drawing/2014/main" id="{9BD816F9-D4F3-4806-9287-512FC546D96F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55" name="Line 526">
            <a:extLst>
              <a:ext uri="{FF2B5EF4-FFF2-40B4-BE49-F238E27FC236}">
                <a16:creationId xmlns:a16="http://schemas.microsoft.com/office/drawing/2014/main" id="{0E7108DC-355A-4B7C-873B-BB0495C39F9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6" name="Line 527">
            <a:extLst>
              <a:ext uri="{FF2B5EF4-FFF2-40B4-BE49-F238E27FC236}">
                <a16:creationId xmlns:a16="http://schemas.microsoft.com/office/drawing/2014/main" id="{D421BA9B-700B-47B8-93C7-BFFBED647D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7" name="Line 528">
            <a:extLst>
              <a:ext uri="{FF2B5EF4-FFF2-40B4-BE49-F238E27FC236}">
                <a16:creationId xmlns:a16="http://schemas.microsoft.com/office/drawing/2014/main" id="{E3D0CC99-EECD-46D4-80A9-D50FF4C1E8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58" name="Group 529">
          <a:extLst>
            <a:ext uri="{FF2B5EF4-FFF2-40B4-BE49-F238E27FC236}">
              <a16:creationId xmlns:a16="http://schemas.microsoft.com/office/drawing/2014/main" id="{1E4EEBD4-CC84-4C2F-9FCA-D3A2E9752410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59" name="Line 530">
            <a:extLst>
              <a:ext uri="{FF2B5EF4-FFF2-40B4-BE49-F238E27FC236}">
                <a16:creationId xmlns:a16="http://schemas.microsoft.com/office/drawing/2014/main" id="{C3F6E49D-C6ED-4EA4-A9F9-1C34271036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0" name="Line 531">
            <a:extLst>
              <a:ext uri="{FF2B5EF4-FFF2-40B4-BE49-F238E27FC236}">
                <a16:creationId xmlns:a16="http://schemas.microsoft.com/office/drawing/2014/main" id="{A37B5F9B-F848-419F-90E3-C91CB52366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1" name="Line 532">
            <a:extLst>
              <a:ext uri="{FF2B5EF4-FFF2-40B4-BE49-F238E27FC236}">
                <a16:creationId xmlns:a16="http://schemas.microsoft.com/office/drawing/2014/main" id="{2A330CDC-CAAD-43A3-82E5-E5DCA56EC52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62" name="Group 533">
          <a:extLst>
            <a:ext uri="{FF2B5EF4-FFF2-40B4-BE49-F238E27FC236}">
              <a16:creationId xmlns:a16="http://schemas.microsoft.com/office/drawing/2014/main" id="{35B42D74-2175-403E-BD30-5E8D8EB3A863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63" name="Line 534">
            <a:extLst>
              <a:ext uri="{FF2B5EF4-FFF2-40B4-BE49-F238E27FC236}">
                <a16:creationId xmlns:a16="http://schemas.microsoft.com/office/drawing/2014/main" id="{4CEB3868-C2D5-4E72-8556-C88249D3AF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4" name="Line 535">
            <a:extLst>
              <a:ext uri="{FF2B5EF4-FFF2-40B4-BE49-F238E27FC236}">
                <a16:creationId xmlns:a16="http://schemas.microsoft.com/office/drawing/2014/main" id="{45F85F48-0FF9-4CC6-B6AB-25DE784425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5" name="Line 536">
            <a:extLst>
              <a:ext uri="{FF2B5EF4-FFF2-40B4-BE49-F238E27FC236}">
                <a16:creationId xmlns:a16="http://schemas.microsoft.com/office/drawing/2014/main" id="{22C0865F-B222-4C37-B3DE-212DD24F055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66" name="Group 537">
          <a:extLst>
            <a:ext uri="{FF2B5EF4-FFF2-40B4-BE49-F238E27FC236}">
              <a16:creationId xmlns:a16="http://schemas.microsoft.com/office/drawing/2014/main" id="{504717BD-D0B0-4509-BF19-996B5322C83B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67" name="Line 538">
            <a:extLst>
              <a:ext uri="{FF2B5EF4-FFF2-40B4-BE49-F238E27FC236}">
                <a16:creationId xmlns:a16="http://schemas.microsoft.com/office/drawing/2014/main" id="{A6F44941-BBBC-4970-B4AE-CA6B456C65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8" name="Line 539">
            <a:extLst>
              <a:ext uri="{FF2B5EF4-FFF2-40B4-BE49-F238E27FC236}">
                <a16:creationId xmlns:a16="http://schemas.microsoft.com/office/drawing/2014/main" id="{71EDE30C-4A6F-4DBB-9078-6453196A5C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9" name="Line 540">
            <a:extLst>
              <a:ext uri="{FF2B5EF4-FFF2-40B4-BE49-F238E27FC236}">
                <a16:creationId xmlns:a16="http://schemas.microsoft.com/office/drawing/2014/main" id="{9646557C-E333-4CED-95D1-4EC11FFD3C7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70" name="Group 541">
          <a:extLst>
            <a:ext uri="{FF2B5EF4-FFF2-40B4-BE49-F238E27FC236}">
              <a16:creationId xmlns:a16="http://schemas.microsoft.com/office/drawing/2014/main" id="{0E83BBB7-B694-49F2-BD4A-F5F31EADB8E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71" name="Line 542">
            <a:extLst>
              <a:ext uri="{FF2B5EF4-FFF2-40B4-BE49-F238E27FC236}">
                <a16:creationId xmlns:a16="http://schemas.microsoft.com/office/drawing/2014/main" id="{12C08B60-530E-4DE9-9DC9-94C97CA48E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2" name="Line 543">
            <a:extLst>
              <a:ext uri="{FF2B5EF4-FFF2-40B4-BE49-F238E27FC236}">
                <a16:creationId xmlns:a16="http://schemas.microsoft.com/office/drawing/2014/main" id="{B6DDD3F2-8D25-4F69-8B80-8AFBF2326BA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3" name="Line 544">
            <a:extLst>
              <a:ext uri="{FF2B5EF4-FFF2-40B4-BE49-F238E27FC236}">
                <a16:creationId xmlns:a16="http://schemas.microsoft.com/office/drawing/2014/main" id="{5F426227-7CBD-405A-A919-CFB1FBE48F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74" name="Group 545">
          <a:extLst>
            <a:ext uri="{FF2B5EF4-FFF2-40B4-BE49-F238E27FC236}">
              <a16:creationId xmlns:a16="http://schemas.microsoft.com/office/drawing/2014/main" id="{32B7A139-70A6-4D08-8ECE-4796FC489516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75" name="Line 546">
            <a:extLst>
              <a:ext uri="{FF2B5EF4-FFF2-40B4-BE49-F238E27FC236}">
                <a16:creationId xmlns:a16="http://schemas.microsoft.com/office/drawing/2014/main" id="{187F5D7E-4873-424B-BA38-AC47112575D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6" name="Line 547">
            <a:extLst>
              <a:ext uri="{FF2B5EF4-FFF2-40B4-BE49-F238E27FC236}">
                <a16:creationId xmlns:a16="http://schemas.microsoft.com/office/drawing/2014/main" id="{9D683C12-8F6A-4C5C-866F-235E8AE3B9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7" name="Line 548">
            <a:extLst>
              <a:ext uri="{FF2B5EF4-FFF2-40B4-BE49-F238E27FC236}">
                <a16:creationId xmlns:a16="http://schemas.microsoft.com/office/drawing/2014/main" id="{F4827254-41A2-4EB4-9CFC-831C553C45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78" name="Group 549">
          <a:extLst>
            <a:ext uri="{FF2B5EF4-FFF2-40B4-BE49-F238E27FC236}">
              <a16:creationId xmlns:a16="http://schemas.microsoft.com/office/drawing/2014/main" id="{8DFBF50B-52AF-4368-960D-F774AAC2D01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79" name="Line 550">
            <a:extLst>
              <a:ext uri="{FF2B5EF4-FFF2-40B4-BE49-F238E27FC236}">
                <a16:creationId xmlns:a16="http://schemas.microsoft.com/office/drawing/2014/main" id="{A0265E7F-DAEF-42EC-BB54-E20EA213B2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0" name="Line 551">
            <a:extLst>
              <a:ext uri="{FF2B5EF4-FFF2-40B4-BE49-F238E27FC236}">
                <a16:creationId xmlns:a16="http://schemas.microsoft.com/office/drawing/2014/main" id="{7EE4DA9F-BE64-4604-AF2B-BE7BF5D984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1" name="Line 552">
            <a:extLst>
              <a:ext uri="{FF2B5EF4-FFF2-40B4-BE49-F238E27FC236}">
                <a16:creationId xmlns:a16="http://schemas.microsoft.com/office/drawing/2014/main" id="{12B6BFFD-FFC4-41A8-87C2-87E4D8AA6D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82" name="Group 553">
          <a:extLst>
            <a:ext uri="{FF2B5EF4-FFF2-40B4-BE49-F238E27FC236}">
              <a16:creationId xmlns:a16="http://schemas.microsoft.com/office/drawing/2014/main" id="{3DBB095F-A545-48BB-B1EE-00B60FD78B2D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83" name="Line 554">
            <a:extLst>
              <a:ext uri="{FF2B5EF4-FFF2-40B4-BE49-F238E27FC236}">
                <a16:creationId xmlns:a16="http://schemas.microsoft.com/office/drawing/2014/main" id="{7BA76C32-6E35-40A5-B0C3-AF377D94A46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4" name="Line 555">
            <a:extLst>
              <a:ext uri="{FF2B5EF4-FFF2-40B4-BE49-F238E27FC236}">
                <a16:creationId xmlns:a16="http://schemas.microsoft.com/office/drawing/2014/main" id="{DF8CEC74-6F92-4F58-B6A5-6F184BF3ED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5" name="Line 556">
            <a:extLst>
              <a:ext uri="{FF2B5EF4-FFF2-40B4-BE49-F238E27FC236}">
                <a16:creationId xmlns:a16="http://schemas.microsoft.com/office/drawing/2014/main" id="{B0BCEEE5-9B29-4BC6-AA32-B8A5D3D635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86" name="Group 557">
          <a:extLst>
            <a:ext uri="{FF2B5EF4-FFF2-40B4-BE49-F238E27FC236}">
              <a16:creationId xmlns:a16="http://schemas.microsoft.com/office/drawing/2014/main" id="{A273359D-4FAD-4B99-BA07-86B36252953A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87" name="Line 558">
            <a:extLst>
              <a:ext uri="{FF2B5EF4-FFF2-40B4-BE49-F238E27FC236}">
                <a16:creationId xmlns:a16="http://schemas.microsoft.com/office/drawing/2014/main" id="{F781A860-EA6F-4F89-8006-7815314354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8" name="Line 559">
            <a:extLst>
              <a:ext uri="{FF2B5EF4-FFF2-40B4-BE49-F238E27FC236}">
                <a16:creationId xmlns:a16="http://schemas.microsoft.com/office/drawing/2014/main" id="{FCE768A3-0212-4DE4-AAC6-347B823E84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9" name="Line 560">
            <a:extLst>
              <a:ext uri="{FF2B5EF4-FFF2-40B4-BE49-F238E27FC236}">
                <a16:creationId xmlns:a16="http://schemas.microsoft.com/office/drawing/2014/main" id="{657C9333-661B-409A-8B74-4D02AC96FB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90" name="Group 561">
          <a:extLst>
            <a:ext uri="{FF2B5EF4-FFF2-40B4-BE49-F238E27FC236}">
              <a16:creationId xmlns:a16="http://schemas.microsoft.com/office/drawing/2014/main" id="{C2725759-CF00-4EF4-9D09-5B957C32054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91" name="Line 562">
            <a:extLst>
              <a:ext uri="{FF2B5EF4-FFF2-40B4-BE49-F238E27FC236}">
                <a16:creationId xmlns:a16="http://schemas.microsoft.com/office/drawing/2014/main" id="{CE9B7DD8-0D54-49E3-85CF-345A6E17A94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2" name="Line 563">
            <a:extLst>
              <a:ext uri="{FF2B5EF4-FFF2-40B4-BE49-F238E27FC236}">
                <a16:creationId xmlns:a16="http://schemas.microsoft.com/office/drawing/2014/main" id="{6634C984-E291-4487-A1A1-F1A016CEFD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3" name="Line 564">
            <a:extLst>
              <a:ext uri="{FF2B5EF4-FFF2-40B4-BE49-F238E27FC236}">
                <a16:creationId xmlns:a16="http://schemas.microsoft.com/office/drawing/2014/main" id="{FCED36C5-895F-4486-A9AE-B5F7E691F2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94" name="Group 565">
          <a:extLst>
            <a:ext uri="{FF2B5EF4-FFF2-40B4-BE49-F238E27FC236}">
              <a16:creationId xmlns:a16="http://schemas.microsoft.com/office/drawing/2014/main" id="{EAB64387-3A8C-4513-93F9-C6B03026D769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95" name="Line 566">
            <a:extLst>
              <a:ext uri="{FF2B5EF4-FFF2-40B4-BE49-F238E27FC236}">
                <a16:creationId xmlns:a16="http://schemas.microsoft.com/office/drawing/2014/main" id="{A633BE30-5AB1-488C-8B25-87FF4B830D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6" name="Line 567">
            <a:extLst>
              <a:ext uri="{FF2B5EF4-FFF2-40B4-BE49-F238E27FC236}">
                <a16:creationId xmlns:a16="http://schemas.microsoft.com/office/drawing/2014/main" id="{725AA2B8-342E-4E2C-8E1E-72FC52D6A7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7" name="Line 568">
            <a:extLst>
              <a:ext uri="{FF2B5EF4-FFF2-40B4-BE49-F238E27FC236}">
                <a16:creationId xmlns:a16="http://schemas.microsoft.com/office/drawing/2014/main" id="{45223291-9BFA-46A1-9C1B-2C5A5566CE7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298" name="Group 569">
          <a:extLst>
            <a:ext uri="{FF2B5EF4-FFF2-40B4-BE49-F238E27FC236}">
              <a16:creationId xmlns:a16="http://schemas.microsoft.com/office/drawing/2014/main" id="{54C28178-6360-431B-8876-5361F2B138A2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299" name="Line 570">
            <a:extLst>
              <a:ext uri="{FF2B5EF4-FFF2-40B4-BE49-F238E27FC236}">
                <a16:creationId xmlns:a16="http://schemas.microsoft.com/office/drawing/2014/main" id="{68B607C0-E55F-44FF-AB01-B00D7B9D7E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0" name="Line 571">
            <a:extLst>
              <a:ext uri="{FF2B5EF4-FFF2-40B4-BE49-F238E27FC236}">
                <a16:creationId xmlns:a16="http://schemas.microsoft.com/office/drawing/2014/main" id="{EF0B7679-9C0B-4BEF-9EC6-B8F998231C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1" name="Line 572">
            <a:extLst>
              <a:ext uri="{FF2B5EF4-FFF2-40B4-BE49-F238E27FC236}">
                <a16:creationId xmlns:a16="http://schemas.microsoft.com/office/drawing/2014/main" id="{2E4D7A69-C985-4250-AF64-ECC6D07B2E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0</xdr:rowOff>
    </xdr:to>
    <xdr:grpSp>
      <xdr:nvGrpSpPr>
        <xdr:cNvPr id="2302" name="Group 573">
          <a:extLst>
            <a:ext uri="{FF2B5EF4-FFF2-40B4-BE49-F238E27FC236}">
              <a16:creationId xmlns:a16="http://schemas.microsoft.com/office/drawing/2014/main" id="{9CDC8B3C-D93E-4ED9-A76D-323E40A4D567}"/>
            </a:ext>
          </a:extLst>
        </xdr:cNvPr>
        <xdr:cNvGrpSpPr>
          <a:grpSpLocks/>
        </xdr:cNvGrpSpPr>
      </xdr:nvGrpSpPr>
      <xdr:grpSpPr bwMode="auto">
        <a:xfrm>
          <a:off x="3718560" y="9189720"/>
          <a:ext cx="0" cy="0"/>
          <a:chOff x="63" y="1010"/>
          <a:chExt cx="31" cy="69"/>
        </a:xfrm>
      </xdr:grpSpPr>
      <xdr:sp macro="" textlink="">
        <xdr:nvSpPr>
          <xdr:cNvPr id="2303" name="Line 574">
            <a:extLst>
              <a:ext uri="{FF2B5EF4-FFF2-40B4-BE49-F238E27FC236}">
                <a16:creationId xmlns:a16="http://schemas.microsoft.com/office/drawing/2014/main" id="{248EB9A5-9BCC-4D6D-9748-C6EA4FC8E3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4" name="Line 575">
            <a:extLst>
              <a:ext uri="{FF2B5EF4-FFF2-40B4-BE49-F238E27FC236}">
                <a16:creationId xmlns:a16="http://schemas.microsoft.com/office/drawing/2014/main" id="{443D5EA3-7E8E-401A-876B-A848E128AD4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5" name="Line 576">
            <a:extLst>
              <a:ext uri="{FF2B5EF4-FFF2-40B4-BE49-F238E27FC236}">
                <a16:creationId xmlns:a16="http://schemas.microsoft.com/office/drawing/2014/main" id="{FC0183B8-CBFC-4E68-9DC6-C30354F968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5858-ECF0-4467-BC30-D8CC86464EAA}">
  <dimension ref="A2:C40"/>
  <sheetViews>
    <sheetView topLeftCell="A10" workbookViewId="0">
      <selection activeCell="A32" sqref="A32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95" t="s">
        <v>0</v>
      </c>
    </row>
    <row r="3" spans="1:3" x14ac:dyDescent="0.2">
      <c r="A3" s="95"/>
      <c r="B3" s="3"/>
      <c r="C3" s="3"/>
    </row>
    <row r="4" spans="1:3" x14ac:dyDescent="0.2">
      <c r="B4" s="114" t="s">
        <v>1</v>
      </c>
      <c r="C4" s="114"/>
    </row>
    <row r="5" spans="1:3" x14ac:dyDescent="0.2">
      <c r="A5" s="95"/>
      <c r="B5" s="95"/>
      <c r="C5" s="95"/>
    </row>
    <row r="6" spans="1:3" x14ac:dyDescent="0.2">
      <c r="C6" s="94" t="s">
        <v>2</v>
      </c>
    </row>
    <row r="8" spans="1:3" x14ac:dyDescent="0.2">
      <c r="B8" s="115" t="s">
        <v>3</v>
      </c>
      <c r="C8" s="115"/>
    </row>
    <row r="11" spans="1:3" x14ac:dyDescent="0.2">
      <c r="B11" s="95" t="s">
        <v>4</v>
      </c>
    </row>
    <row r="12" spans="1:3" x14ac:dyDescent="0.2">
      <c r="B12" s="93" t="s">
        <v>52</v>
      </c>
    </row>
    <row r="13" spans="1:3" ht="20.399999999999999" x14ac:dyDescent="0.2">
      <c r="A13" s="94" t="s">
        <v>5</v>
      </c>
      <c r="B13" s="77" t="s">
        <v>56</v>
      </c>
      <c r="C13" s="77"/>
    </row>
    <row r="14" spans="1:3" ht="20.399999999999999" x14ac:dyDescent="0.2">
      <c r="A14" s="94" t="s">
        <v>6</v>
      </c>
      <c r="B14" s="77" t="s">
        <v>55</v>
      </c>
      <c r="C14" s="77"/>
    </row>
    <row r="15" spans="1:3" x14ac:dyDescent="0.2">
      <c r="A15" s="94" t="s">
        <v>7</v>
      </c>
      <c r="B15" s="76" t="s">
        <v>57</v>
      </c>
      <c r="C15" s="76"/>
    </row>
    <row r="16" spans="1:3" x14ac:dyDescent="0.2">
      <c r="A16" s="94" t="s">
        <v>8</v>
      </c>
      <c r="B16" s="75"/>
      <c r="C16" s="75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79">
        <v>1</v>
      </c>
      <c r="B19" s="103" t="s">
        <v>55</v>
      </c>
      <c r="C19" s="9">
        <f>'Kops a'!E28</f>
        <v>0</v>
      </c>
    </row>
    <row r="20" spans="1:3" x14ac:dyDescent="0.2">
      <c r="A20" s="80"/>
      <c r="B20" s="81"/>
      <c r="C20" s="10"/>
    </row>
    <row r="21" spans="1:3" x14ac:dyDescent="0.2">
      <c r="A21" s="82"/>
      <c r="B21" s="8"/>
      <c r="C21" s="10"/>
    </row>
    <row r="22" spans="1:3" x14ac:dyDescent="0.2">
      <c r="A22" s="82"/>
      <c r="B22" s="8"/>
      <c r="C22" s="10"/>
    </row>
    <row r="23" spans="1:3" x14ac:dyDescent="0.2">
      <c r="A23" s="82"/>
      <c r="B23" s="8"/>
      <c r="C23" s="10"/>
    </row>
    <row r="24" spans="1:3" x14ac:dyDescent="0.2">
      <c r="A24" s="82"/>
      <c r="B24" s="8"/>
      <c r="C24" s="10"/>
    </row>
    <row r="25" spans="1:3" ht="10.8" thickBot="1" x14ac:dyDescent="0.25">
      <c r="A25" s="83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96"/>
      <c r="C27" s="15"/>
    </row>
    <row r="28" spans="1:3" ht="10.8" thickBot="1" x14ac:dyDescent="0.25">
      <c r="A28" s="116" t="s">
        <v>13</v>
      </c>
      <c r="B28" s="117"/>
      <c r="C28" s="16">
        <f>ROUND(C26*21%,2)</f>
        <v>0</v>
      </c>
    </row>
    <row r="29" spans="1:3" x14ac:dyDescent="0.2">
      <c r="A29" s="104"/>
      <c r="B29" s="105" t="s">
        <v>382</v>
      </c>
      <c r="C29" s="106">
        <f>C28+C26</f>
        <v>0</v>
      </c>
    </row>
    <row r="30" spans="1:3" x14ac:dyDescent="0.2">
      <c r="A30" s="107"/>
      <c r="B30" s="108"/>
      <c r="C30" s="109"/>
    </row>
    <row r="31" spans="1:3" x14ac:dyDescent="0.2">
      <c r="A31" s="107"/>
      <c r="B31" s="108"/>
      <c r="C31" s="110">
        <f>ROUND(C26*3%,2)</f>
        <v>0</v>
      </c>
    </row>
    <row r="32" spans="1:3" ht="10.8" thickBot="1" x14ac:dyDescent="0.25">
      <c r="A32" s="111"/>
      <c r="B32" s="112"/>
      <c r="C32" s="113">
        <f>ROUND(C26*2%,2)</f>
        <v>0</v>
      </c>
    </row>
    <row r="35" spans="1:3" x14ac:dyDescent="0.2">
      <c r="A35" s="1" t="s">
        <v>14</v>
      </c>
      <c r="B35" s="118"/>
      <c r="C35" s="118"/>
    </row>
    <row r="36" spans="1:3" x14ac:dyDescent="0.2">
      <c r="B36" s="119" t="s">
        <v>15</v>
      </c>
      <c r="C36" s="119"/>
    </row>
    <row r="38" spans="1:3" x14ac:dyDescent="0.2">
      <c r="A38" s="1" t="s">
        <v>53</v>
      </c>
      <c r="B38" s="17"/>
      <c r="C38" s="17"/>
    </row>
    <row r="39" spans="1:3" x14ac:dyDescent="0.2">
      <c r="A39" s="17"/>
      <c r="B39" s="17"/>
      <c r="C39" s="17"/>
    </row>
    <row r="40" spans="1:3" x14ac:dyDescent="0.2">
      <c r="A40" s="1" t="s">
        <v>383</v>
      </c>
    </row>
  </sheetData>
  <mergeCells count="5">
    <mergeCell ref="B4:C4"/>
    <mergeCell ref="B8:C8"/>
    <mergeCell ref="A28:B28"/>
    <mergeCell ref="B35:C35"/>
    <mergeCell ref="B36:C36"/>
  </mergeCells>
  <conditionalFormatting sqref="C19 C26 C28">
    <cfRule type="cellIs" dxfId="178" priority="8" operator="equal">
      <formula>0</formula>
    </cfRule>
  </conditionalFormatting>
  <conditionalFormatting sqref="B13:B16">
    <cfRule type="cellIs" dxfId="177" priority="7" operator="equal">
      <formula>0</formula>
    </cfRule>
  </conditionalFormatting>
  <conditionalFormatting sqref="B19">
    <cfRule type="cellIs" dxfId="176" priority="6" operator="equal">
      <formula>0</formula>
    </cfRule>
  </conditionalFormatting>
  <conditionalFormatting sqref="B38">
    <cfRule type="cellIs" dxfId="175" priority="5" operator="equal">
      <formula>0</formula>
    </cfRule>
  </conditionalFormatting>
  <conditionalFormatting sqref="B35:C35">
    <cfRule type="cellIs" dxfId="174" priority="4" operator="equal">
      <formula>0</formula>
    </cfRule>
  </conditionalFormatting>
  <conditionalFormatting sqref="A19">
    <cfRule type="cellIs" dxfId="173" priority="3" operator="equal">
      <formula>0</formula>
    </cfRule>
  </conditionalFormatting>
  <conditionalFormatting sqref="A40">
    <cfRule type="containsText" dxfId="172" priority="2" operator="containsText" text="Tāme sastādīta 20__. gada __. _________">
      <formula>NOT(ISERROR(SEARCH("Tāme sastādīta 20__. gada __. _________",A40)))</formula>
    </cfRule>
  </conditionalFormatting>
  <conditionalFormatting sqref="C29:C32">
    <cfRule type="cellIs" dxfId="17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47"/>
  <sheetViews>
    <sheetView topLeftCell="A14" workbookViewId="0">
      <selection activeCell="A35" sqref="A35:K3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65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P35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227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243</v>
      </c>
      <c r="D15" s="25" t="s">
        <v>70</v>
      </c>
      <c r="E15" s="102">
        <v>11.52</v>
      </c>
      <c r="F15" s="66"/>
      <c r="G15" s="63"/>
      <c r="H15" s="47">
        <f t="shared" ref="H15:H16" si="0">ROUND(F15*G15,2)</f>
        <v>0</v>
      </c>
      <c r="I15" s="63">
        <v>0</v>
      </c>
      <c r="J15" s="63">
        <f t="shared" ref="J15:J16" si="1">ROUND(H15*0.06,2)</f>
        <v>0</v>
      </c>
      <c r="K15" s="48">
        <f t="shared" ref="K15:K34" si="2">SUM(H15:J15)</f>
        <v>0</v>
      </c>
      <c r="L15" s="49">
        <f t="shared" ref="L15:L34" si="3">ROUND(E15*F15,2)</f>
        <v>0</v>
      </c>
      <c r="M15" s="47">
        <f t="shared" ref="M15:M34" si="4">ROUND(H15*E15,2)</f>
        <v>0</v>
      </c>
      <c r="N15" s="47">
        <f t="shared" ref="N15:N34" si="5">ROUND(I15*E15,2)</f>
        <v>0</v>
      </c>
      <c r="O15" s="47">
        <f t="shared" ref="O15:O34" si="6">ROUND(J15*E15,2)</f>
        <v>0</v>
      </c>
      <c r="P15" s="48">
        <f t="shared" ref="P15:P34" si="7">SUM(M15:O15)</f>
        <v>0</v>
      </c>
    </row>
    <row r="16" spans="1:16" x14ac:dyDescent="0.2">
      <c r="A16" s="38">
        <v>2</v>
      </c>
      <c r="B16" s="39"/>
      <c r="C16" s="99" t="s">
        <v>244</v>
      </c>
      <c r="D16" s="25" t="s">
        <v>70</v>
      </c>
      <c r="E16" s="102">
        <v>20</v>
      </c>
      <c r="F16" s="66"/>
      <c r="G16" s="63"/>
      <c r="H16" s="47">
        <f t="shared" si="0"/>
        <v>0</v>
      </c>
      <c r="I16" s="63">
        <v>0</v>
      </c>
      <c r="J16" s="63">
        <f t="shared" si="1"/>
        <v>0</v>
      </c>
      <c r="K16" s="48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x14ac:dyDescent="0.2">
      <c r="A17" s="38"/>
      <c r="B17" s="39"/>
      <c r="C17" s="100" t="s">
        <v>245</v>
      </c>
      <c r="D17" s="25"/>
      <c r="E17" s="102"/>
      <c r="F17" s="66"/>
      <c r="G17" s="63"/>
      <c r="H17" s="47"/>
      <c r="I17" s="63"/>
      <c r="J17" s="63"/>
      <c r="K17" s="48">
        <f t="shared" si="2"/>
        <v>0</v>
      </c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ht="20.399999999999999" x14ac:dyDescent="0.2">
      <c r="A18" s="38">
        <v>1</v>
      </c>
      <c r="B18" s="39"/>
      <c r="C18" s="99" t="s">
        <v>246</v>
      </c>
      <c r="D18" s="25" t="s">
        <v>217</v>
      </c>
      <c r="E18" s="102">
        <v>36</v>
      </c>
      <c r="F18" s="66"/>
      <c r="G18" s="63"/>
      <c r="H18" s="47">
        <f t="shared" ref="H18:H31" si="8">ROUND(F18*G18,2)</f>
        <v>0</v>
      </c>
      <c r="I18" s="63"/>
      <c r="J18" s="63"/>
      <c r="K18" s="48">
        <f t="shared" si="2"/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ht="20.399999999999999" x14ac:dyDescent="0.2">
      <c r="A19" s="38">
        <v>2</v>
      </c>
      <c r="B19" s="39"/>
      <c r="C19" s="99" t="s">
        <v>247</v>
      </c>
      <c r="D19" s="25" t="s">
        <v>118</v>
      </c>
      <c r="E19" s="102">
        <v>4</v>
      </c>
      <c r="F19" s="66"/>
      <c r="G19" s="63"/>
      <c r="H19" s="47">
        <f t="shared" si="8"/>
        <v>0</v>
      </c>
      <c r="I19" s="63"/>
      <c r="J19" s="63"/>
      <c r="K19" s="48">
        <f t="shared" si="2"/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x14ac:dyDescent="0.2">
      <c r="A20" s="38">
        <v>3</v>
      </c>
      <c r="B20" s="39"/>
      <c r="C20" s="99" t="s">
        <v>248</v>
      </c>
      <c r="D20" s="25" t="s">
        <v>81</v>
      </c>
      <c r="E20" s="102">
        <f>E15*0.12</f>
        <v>1.38</v>
      </c>
      <c r="F20" s="66"/>
      <c r="G20" s="63"/>
      <c r="H20" s="47">
        <f t="shared" si="8"/>
        <v>0</v>
      </c>
      <c r="I20" s="63"/>
      <c r="J20" s="63"/>
      <c r="K20" s="48">
        <f t="shared" si="2"/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ht="20.399999999999999" x14ac:dyDescent="0.2">
      <c r="A21" s="38">
        <v>4</v>
      </c>
      <c r="B21" s="39"/>
      <c r="C21" s="101" t="s">
        <v>249</v>
      </c>
      <c r="D21" s="25" t="s">
        <v>217</v>
      </c>
      <c r="E21" s="102">
        <f>E20*400*1.05</f>
        <v>579.6</v>
      </c>
      <c r="F21" s="66"/>
      <c r="G21" s="63"/>
      <c r="H21" s="47"/>
      <c r="I21" s="63"/>
      <c r="J21" s="63"/>
      <c r="K21" s="48">
        <f t="shared" si="2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x14ac:dyDescent="0.2">
      <c r="A22" s="38">
        <v>5</v>
      </c>
      <c r="B22" s="39"/>
      <c r="C22" s="101" t="s">
        <v>107</v>
      </c>
      <c r="D22" s="25" t="s">
        <v>118</v>
      </c>
      <c r="E22" s="102">
        <v>1</v>
      </c>
      <c r="F22" s="66"/>
      <c r="G22" s="63"/>
      <c r="H22" s="47"/>
      <c r="I22" s="63"/>
      <c r="J22" s="63"/>
      <c r="K22" s="48">
        <f t="shared" si="2"/>
        <v>0</v>
      </c>
      <c r="L22" s="49">
        <f t="shared" si="3"/>
        <v>0</v>
      </c>
      <c r="M22" s="47">
        <f t="shared" si="4"/>
        <v>0</v>
      </c>
      <c r="N22" s="47">
        <f t="shared" si="5"/>
        <v>0</v>
      </c>
      <c r="O22" s="47">
        <f t="shared" si="6"/>
        <v>0</v>
      </c>
      <c r="P22" s="48">
        <f t="shared" si="7"/>
        <v>0</v>
      </c>
    </row>
    <row r="23" spans="1:16" x14ac:dyDescent="0.2">
      <c r="A23" s="38">
        <v>6</v>
      </c>
      <c r="B23" s="39"/>
      <c r="C23" s="99" t="s">
        <v>250</v>
      </c>
      <c r="D23" s="25" t="s">
        <v>70</v>
      </c>
      <c r="E23" s="102">
        <f>E16</f>
        <v>20</v>
      </c>
      <c r="F23" s="66"/>
      <c r="G23" s="63"/>
      <c r="H23" s="47">
        <f t="shared" si="8"/>
        <v>0</v>
      </c>
      <c r="I23" s="63"/>
      <c r="J23" s="63"/>
      <c r="K23" s="48">
        <f t="shared" si="2"/>
        <v>0</v>
      </c>
      <c r="L23" s="49">
        <f t="shared" si="3"/>
        <v>0</v>
      </c>
      <c r="M23" s="47">
        <f t="shared" si="4"/>
        <v>0</v>
      </c>
      <c r="N23" s="47">
        <f t="shared" si="5"/>
        <v>0</v>
      </c>
      <c r="O23" s="47">
        <f t="shared" si="6"/>
        <v>0</v>
      </c>
      <c r="P23" s="48">
        <f t="shared" si="7"/>
        <v>0</v>
      </c>
    </row>
    <row r="24" spans="1:16" x14ac:dyDescent="0.2">
      <c r="A24" s="38">
        <v>7</v>
      </c>
      <c r="B24" s="39"/>
      <c r="C24" s="101" t="s">
        <v>378</v>
      </c>
      <c r="D24" s="25" t="s">
        <v>70</v>
      </c>
      <c r="E24" s="102">
        <f>E23*1.2</f>
        <v>24</v>
      </c>
      <c r="F24" s="66"/>
      <c r="G24" s="63"/>
      <c r="H24" s="47"/>
      <c r="I24" s="63"/>
      <c r="J24" s="63"/>
      <c r="K24" s="48">
        <f t="shared" si="2"/>
        <v>0</v>
      </c>
      <c r="L24" s="49">
        <f t="shared" si="3"/>
        <v>0</v>
      </c>
      <c r="M24" s="47">
        <f t="shared" si="4"/>
        <v>0</v>
      </c>
      <c r="N24" s="47">
        <f t="shared" si="5"/>
        <v>0</v>
      </c>
      <c r="O24" s="47">
        <f t="shared" si="6"/>
        <v>0</v>
      </c>
      <c r="P24" s="48">
        <f t="shared" si="7"/>
        <v>0</v>
      </c>
    </row>
    <row r="25" spans="1:16" x14ac:dyDescent="0.2">
      <c r="A25" s="38">
        <v>8</v>
      </c>
      <c r="B25" s="39"/>
      <c r="C25" s="101" t="s">
        <v>379</v>
      </c>
      <c r="D25" s="25" t="s">
        <v>106</v>
      </c>
      <c r="E25" s="102">
        <f>E23*14*1.5</f>
        <v>420</v>
      </c>
      <c r="F25" s="66"/>
      <c r="G25" s="63"/>
      <c r="H25" s="47"/>
      <c r="I25" s="63"/>
      <c r="J25" s="63"/>
      <c r="K25" s="48">
        <f t="shared" si="2"/>
        <v>0</v>
      </c>
      <c r="L25" s="49">
        <f t="shared" si="3"/>
        <v>0</v>
      </c>
      <c r="M25" s="47">
        <f t="shared" si="4"/>
        <v>0</v>
      </c>
      <c r="N25" s="47">
        <f t="shared" si="5"/>
        <v>0</v>
      </c>
      <c r="O25" s="47">
        <f t="shared" si="6"/>
        <v>0</v>
      </c>
      <c r="P25" s="48">
        <f t="shared" si="7"/>
        <v>0</v>
      </c>
    </row>
    <row r="26" spans="1:16" x14ac:dyDescent="0.2">
      <c r="A26" s="38">
        <v>9</v>
      </c>
      <c r="B26" s="39"/>
      <c r="C26" s="101" t="s">
        <v>107</v>
      </c>
      <c r="D26" s="25" t="s">
        <v>118</v>
      </c>
      <c r="E26" s="102">
        <v>1</v>
      </c>
      <c r="F26" s="66"/>
      <c r="G26" s="63"/>
      <c r="H26" s="47"/>
      <c r="I26" s="63"/>
      <c r="J26" s="63"/>
      <c r="K26" s="48">
        <f t="shared" si="2"/>
        <v>0</v>
      </c>
      <c r="L26" s="49">
        <f t="shared" si="3"/>
        <v>0</v>
      </c>
      <c r="M26" s="47">
        <f t="shared" si="4"/>
        <v>0</v>
      </c>
      <c r="N26" s="47">
        <f t="shared" si="5"/>
        <v>0</v>
      </c>
      <c r="O26" s="47">
        <f t="shared" si="6"/>
        <v>0</v>
      </c>
      <c r="P26" s="48">
        <f t="shared" si="7"/>
        <v>0</v>
      </c>
    </row>
    <row r="27" spans="1:16" x14ac:dyDescent="0.2">
      <c r="A27" s="38">
        <v>10</v>
      </c>
      <c r="B27" s="39"/>
      <c r="C27" s="99" t="s">
        <v>251</v>
      </c>
      <c r="D27" s="25" t="s">
        <v>70</v>
      </c>
      <c r="E27" s="102">
        <f>E23</f>
        <v>20</v>
      </c>
      <c r="F27" s="66"/>
      <c r="G27" s="63"/>
      <c r="H27" s="47">
        <f t="shared" si="8"/>
        <v>0</v>
      </c>
      <c r="I27" s="63"/>
      <c r="J27" s="63"/>
      <c r="K27" s="48">
        <f t="shared" si="2"/>
        <v>0</v>
      </c>
      <c r="L27" s="49">
        <f t="shared" si="3"/>
        <v>0</v>
      </c>
      <c r="M27" s="47">
        <f t="shared" si="4"/>
        <v>0</v>
      </c>
      <c r="N27" s="47">
        <f t="shared" si="5"/>
        <v>0</v>
      </c>
      <c r="O27" s="47">
        <f t="shared" si="6"/>
        <v>0</v>
      </c>
      <c r="P27" s="48">
        <f t="shared" si="7"/>
        <v>0</v>
      </c>
    </row>
    <row r="28" spans="1:16" x14ac:dyDescent="0.2">
      <c r="A28" s="38">
        <v>11</v>
      </c>
      <c r="B28" s="39"/>
      <c r="C28" s="101" t="s">
        <v>380</v>
      </c>
      <c r="D28" s="25" t="s">
        <v>98</v>
      </c>
      <c r="E28" s="102">
        <f>E27*2.5</f>
        <v>50</v>
      </c>
      <c r="F28" s="66"/>
      <c r="G28" s="63"/>
      <c r="H28" s="47"/>
      <c r="I28" s="63"/>
      <c r="J28" s="63"/>
      <c r="K28" s="48">
        <f t="shared" si="2"/>
        <v>0</v>
      </c>
      <c r="L28" s="49">
        <f t="shared" si="3"/>
        <v>0</v>
      </c>
      <c r="M28" s="47">
        <f t="shared" si="4"/>
        <v>0</v>
      </c>
      <c r="N28" s="47">
        <f t="shared" si="5"/>
        <v>0</v>
      </c>
      <c r="O28" s="47">
        <f t="shared" si="6"/>
        <v>0</v>
      </c>
      <c r="P28" s="48">
        <f t="shared" si="7"/>
        <v>0</v>
      </c>
    </row>
    <row r="29" spans="1:16" x14ac:dyDescent="0.2">
      <c r="A29" s="38">
        <v>12</v>
      </c>
      <c r="B29" s="39"/>
      <c r="C29" s="101" t="s">
        <v>381</v>
      </c>
      <c r="D29" s="25" t="s">
        <v>106</v>
      </c>
      <c r="E29" s="102">
        <f>E27*1.5</f>
        <v>30</v>
      </c>
      <c r="F29" s="66"/>
      <c r="G29" s="63"/>
      <c r="H29" s="47"/>
      <c r="I29" s="63"/>
      <c r="J29" s="63"/>
      <c r="K29" s="48">
        <f t="shared" si="2"/>
        <v>0</v>
      </c>
      <c r="L29" s="49">
        <f t="shared" si="3"/>
        <v>0</v>
      </c>
      <c r="M29" s="47">
        <f t="shared" si="4"/>
        <v>0</v>
      </c>
      <c r="N29" s="47">
        <f t="shared" si="5"/>
        <v>0</v>
      </c>
      <c r="O29" s="47">
        <f t="shared" si="6"/>
        <v>0</v>
      </c>
      <c r="P29" s="48">
        <f t="shared" si="7"/>
        <v>0</v>
      </c>
    </row>
    <row r="30" spans="1:16" x14ac:dyDescent="0.2">
      <c r="A30" s="38">
        <v>13</v>
      </c>
      <c r="B30" s="39"/>
      <c r="C30" s="101" t="s">
        <v>107</v>
      </c>
      <c r="D30" s="25" t="s">
        <v>118</v>
      </c>
      <c r="E30" s="102">
        <v>1</v>
      </c>
      <c r="F30" s="66"/>
      <c r="G30" s="63"/>
      <c r="H30" s="47"/>
      <c r="I30" s="63"/>
      <c r="J30" s="63"/>
      <c r="K30" s="48">
        <f t="shared" si="2"/>
        <v>0</v>
      </c>
      <c r="L30" s="49">
        <f t="shared" si="3"/>
        <v>0</v>
      </c>
      <c r="M30" s="47">
        <f t="shared" si="4"/>
        <v>0</v>
      </c>
      <c r="N30" s="47">
        <f t="shared" si="5"/>
        <v>0</v>
      </c>
      <c r="O30" s="47">
        <f t="shared" si="6"/>
        <v>0</v>
      </c>
      <c r="P30" s="48">
        <f t="shared" si="7"/>
        <v>0</v>
      </c>
    </row>
    <row r="31" spans="1:16" ht="20.399999999999999" x14ac:dyDescent="0.2">
      <c r="A31" s="38">
        <v>14</v>
      </c>
      <c r="B31" s="39"/>
      <c r="C31" s="99" t="s">
        <v>252</v>
      </c>
      <c r="D31" s="25" t="s">
        <v>70</v>
      </c>
      <c r="E31" s="102">
        <f>E27</f>
        <v>20</v>
      </c>
      <c r="F31" s="66"/>
      <c r="G31" s="63"/>
      <c r="H31" s="47">
        <f t="shared" si="8"/>
        <v>0</v>
      </c>
      <c r="I31" s="63"/>
      <c r="J31" s="63"/>
      <c r="K31" s="48">
        <f t="shared" si="2"/>
        <v>0</v>
      </c>
      <c r="L31" s="49">
        <f t="shared" si="3"/>
        <v>0</v>
      </c>
      <c r="M31" s="47">
        <f t="shared" si="4"/>
        <v>0</v>
      </c>
      <c r="N31" s="47">
        <f t="shared" si="5"/>
        <v>0</v>
      </c>
      <c r="O31" s="47">
        <f t="shared" si="6"/>
        <v>0</v>
      </c>
      <c r="P31" s="48">
        <f t="shared" si="7"/>
        <v>0</v>
      </c>
    </row>
    <row r="32" spans="1:16" ht="20.399999999999999" x14ac:dyDescent="0.2">
      <c r="A32" s="38">
        <v>15</v>
      </c>
      <c r="B32" s="39"/>
      <c r="C32" s="101" t="s">
        <v>161</v>
      </c>
      <c r="D32" s="25" t="s">
        <v>98</v>
      </c>
      <c r="E32" s="102">
        <f>E31*0.45*1.2</f>
        <v>10.8</v>
      </c>
      <c r="F32" s="66"/>
      <c r="G32" s="63"/>
      <c r="H32" s="47"/>
      <c r="I32" s="63"/>
      <c r="J32" s="63"/>
      <c r="K32" s="48">
        <f t="shared" si="2"/>
        <v>0</v>
      </c>
      <c r="L32" s="49">
        <f t="shared" si="3"/>
        <v>0</v>
      </c>
      <c r="M32" s="47">
        <f t="shared" si="4"/>
        <v>0</v>
      </c>
      <c r="N32" s="47">
        <f t="shared" si="5"/>
        <v>0</v>
      </c>
      <c r="O32" s="47">
        <f t="shared" si="6"/>
        <v>0</v>
      </c>
      <c r="P32" s="48">
        <f t="shared" si="7"/>
        <v>0</v>
      </c>
    </row>
    <row r="33" spans="1:16" x14ac:dyDescent="0.2">
      <c r="A33" s="38">
        <v>16</v>
      </c>
      <c r="B33" s="39"/>
      <c r="C33" s="101" t="s">
        <v>129</v>
      </c>
      <c r="D33" s="25" t="s">
        <v>118</v>
      </c>
      <c r="E33" s="102">
        <v>1</v>
      </c>
      <c r="F33" s="66"/>
      <c r="G33" s="63"/>
      <c r="H33" s="47"/>
      <c r="I33" s="63"/>
      <c r="J33" s="63"/>
      <c r="K33" s="48">
        <f t="shared" si="2"/>
        <v>0</v>
      </c>
      <c r="L33" s="49">
        <f t="shared" si="3"/>
        <v>0</v>
      </c>
      <c r="M33" s="47">
        <f t="shared" si="4"/>
        <v>0</v>
      </c>
      <c r="N33" s="47">
        <f t="shared" si="5"/>
        <v>0</v>
      </c>
      <c r="O33" s="47">
        <f t="shared" si="6"/>
        <v>0</v>
      </c>
      <c r="P33" s="48">
        <f t="shared" si="7"/>
        <v>0</v>
      </c>
    </row>
    <row r="34" spans="1:16" ht="21" thickBot="1" x14ac:dyDescent="0.25">
      <c r="A34" s="38">
        <v>17</v>
      </c>
      <c r="B34" s="39"/>
      <c r="C34" s="99" t="s">
        <v>253</v>
      </c>
      <c r="D34" s="25" t="s">
        <v>118</v>
      </c>
      <c r="E34" s="102">
        <v>12</v>
      </c>
      <c r="F34" s="66"/>
      <c r="G34" s="63"/>
      <c r="H34" s="47">
        <f t="shared" ref="H34" si="9">ROUND(F34*G34,2)</f>
        <v>0</v>
      </c>
      <c r="I34" s="63"/>
      <c r="J34" s="63"/>
      <c r="K34" s="48">
        <f t="shared" si="2"/>
        <v>0</v>
      </c>
      <c r="L34" s="49">
        <f t="shared" si="3"/>
        <v>0</v>
      </c>
      <c r="M34" s="47">
        <f t="shared" si="4"/>
        <v>0</v>
      </c>
      <c r="N34" s="47">
        <f t="shared" si="5"/>
        <v>0</v>
      </c>
      <c r="O34" s="47">
        <f t="shared" si="6"/>
        <v>0</v>
      </c>
      <c r="P34" s="48">
        <f t="shared" si="7"/>
        <v>0</v>
      </c>
    </row>
    <row r="35" spans="1:16" ht="10.8" thickBot="1" x14ac:dyDescent="0.25">
      <c r="A35" s="164" t="s">
        <v>384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6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63">
        <f>'Kops a'!C33:H33</f>
        <v>0</v>
      </c>
      <c r="D38" s="163"/>
      <c r="E38" s="163"/>
      <c r="F38" s="163"/>
      <c r="G38" s="163"/>
      <c r="H38" s="163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19" t="s">
        <v>15</v>
      </c>
      <c r="D39" s="119"/>
      <c r="E39" s="119"/>
      <c r="F39" s="119"/>
      <c r="G39" s="119"/>
      <c r="H39" s="119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6" t="str">
        <f>'Kops a'!A36</f>
        <v xml:space="preserve">Tāme sastādīta </v>
      </c>
      <c r="B41" s="87"/>
      <c r="C41" s="87"/>
      <c r="D41" s="8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63">
        <f>'Kops a'!C38:H38</f>
        <v>0</v>
      </c>
      <c r="D43" s="163"/>
      <c r="E43" s="163"/>
      <c r="F43" s="163"/>
      <c r="G43" s="163"/>
      <c r="H43" s="163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19" t="s">
        <v>15</v>
      </c>
      <c r="D44" s="119"/>
      <c r="E44" s="119"/>
      <c r="F44" s="119"/>
      <c r="G44" s="119"/>
      <c r="H44" s="11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6" t="s">
        <v>54</v>
      </c>
      <c r="B46" s="87"/>
      <c r="C46" s="91">
        <f>'Kops a'!C41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4:H44"/>
    <mergeCell ref="C4:I4"/>
    <mergeCell ref="F12:K12"/>
    <mergeCell ref="J9:M9"/>
    <mergeCell ref="D8:L8"/>
    <mergeCell ref="A35:K35"/>
    <mergeCell ref="C38:H38"/>
    <mergeCell ref="C39:H39"/>
    <mergeCell ref="C43:H43"/>
  </mergeCells>
  <conditionalFormatting sqref="I14:J34 A14:G34">
    <cfRule type="cellIs" dxfId="51" priority="35" operator="equal">
      <formula>0</formula>
    </cfRule>
  </conditionalFormatting>
  <conditionalFormatting sqref="N9:O9 K14:P34 H14:H34">
    <cfRule type="cellIs" dxfId="50" priority="34" operator="equal">
      <formula>0</formula>
    </cfRule>
  </conditionalFormatting>
  <conditionalFormatting sqref="C2:I2">
    <cfRule type="cellIs" dxfId="49" priority="31" operator="equal">
      <formula>0</formula>
    </cfRule>
  </conditionalFormatting>
  <conditionalFormatting sqref="O10">
    <cfRule type="cellIs" dxfId="48" priority="30" operator="equal">
      <formula>"20__. gada __. _________"</formula>
    </cfRule>
  </conditionalFormatting>
  <conditionalFormatting sqref="A35:K35">
    <cfRule type="containsText" dxfId="47" priority="29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L35:P35">
    <cfRule type="cellIs" dxfId="46" priority="24" operator="equal">
      <formula>0</formula>
    </cfRule>
  </conditionalFormatting>
  <conditionalFormatting sqref="C4:I4">
    <cfRule type="cellIs" dxfId="45" priority="23" operator="equal">
      <formula>0</formula>
    </cfRule>
  </conditionalFormatting>
  <conditionalFormatting sqref="D5:L8">
    <cfRule type="cellIs" dxfId="44" priority="19" operator="equal">
      <formula>0</formula>
    </cfRule>
  </conditionalFormatting>
  <conditionalFormatting sqref="C38:H38">
    <cfRule type="cellIs" dxfId="43" priority="11" operator="equal">
      <formula>0</formula>
    </cfRule>
  </conditionalFormatting>
  <conditionalFormatting sqref="P10">
    <cfRule type="cellIs" dxfId="42" priority="15" operator="equal">
      <formula>"20__. gada __. _________"</formula>
    </cfRule>
  </conditionalFormatting>
  <conditionalFormatting sqref="C43:H43">
    <cfRule type="cellIs" dxfId="41" priority="12" operator="equal">
      <formula>0</formula>
    </cfRule>
  </conditionalFormatting>
  <conditionalFormatting sqref="C43:H43 C46 C38:H38">
    <cfRule type="cellIs" dxfId="40" priority="10" operator="equal">
      <formula>0</formula>
    </cfRule>
  </conditionalFormatting>
  <conditionalFormatting sqref="D1">
    <cfRule type="cellIs" dxfId="39" priority="9" operator="equal">
      <formula>0</formula>
    </cfRule>
  </conditionalFormatting>
  <conditionalFormatting sqref="A9">
    <cfRule type="containsText" dxfId="38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72"/>
  <sheetViews>
    <sheetView topLeftCell="A55" workbookViewId="0">
      <selection activeCell="A60" sqref="A60:K6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66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P60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A66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68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254</v>
      </c>
      <c r="D15" s="25" t="s">
        <v>118</v>
      </c>
      <c r="E15" s="102">
        <v>1</v>
      </c>
      <c r="F15" s="66"/>
      <c r="G15" s="63"/>
      <c r="H15" s="47">
        <f t="shared" ref="H15" si="0">ROUND(F15*G15,2)</f>
        <v>0</v>
      </c>
      <c r="I15" s="63">
        <v>0</v>
      </c>
      <c r="J15" s="63">
        <f>ROUND(H15*0.07,2)</f>
        <v>0</v>
      </c>
      <c r="K15" s="48">
        <f t="shared" ref="K15:K59" si="1">SUM(H15:J15)</f>
        <v>0</v>
      </c>
      <c r="L15" s="49">
        <f t="shared" ref="L15:L59" si="2">ROUND(E15*F15,2)</f>
        <v>0</v>
      </c>
      <c r="M15" s="47">
        <f t="shared" ref="M15:M59" si="3">ROUND(H15*E15,2)</f>
        <v>0</v>
      </c>
      <c r="N15" s="47">
        <f t="shared" ref="N15:N59" si="4">ROUND(I15*E15,2)</f>
        <v>0</v>
      </c>
      <c r="O15" s="47">
        <f t="shared" ref="O15:O59" si="5">ROUND(J15*E15,2)</f>
        <v>0</v>
      </c>
      <c r="P15" s="48">
        <f t="shared" ref="P15:P59" si="6">SUM(M15:O15)</f>
        <v>0</v>
      </c>
    </row>
    <row r="16" spans="1:16" x14ac:dyDescent="0.2">
      <c r="A16" s="38"/>
      <c r="B16" s="39"/>
      <c r="C16" s="100" t="s">
        <v>255</v>
      </c>
      <c r="D16" s="25"/>
      <c r="E16" s="102"/>
      <c r="F16" s="66"/>
      <c r="G16" s="63"/>
      <c r="H16" s="47"/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30.6" x14ac:dyDescent="0.2">
      <c r="A17" s="38">
        <v>1</v>
      </c>
      <c r="B17" s="39"/>
      <c r="C17" s="99" t="s">
        <v>256</v>
      </c>
      <c r="D17" s="25" t="s">
        <v>118</v>
      </c>
      <c r="E17" s="102">
        <v>4</v>
      </c>
      <c r="F17" s="66"/>
      <c r="G17" s="63"/>
      <c r="H17" s="47">
        <f t="shared" ref="H17:H58" si="7">ROUND(F17*G17,2)</f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30.6" x14ac:dyDescent="0.2">
      <c r="A18" s="38">
        <v>2</v>
      </c>
      <c r="B18" s="39"/>
      <c r="C18" s="99" t="s">
        <v>257</v>
      </c>
      <c r="D18" s="25" t="s">
        <v>118</v>
      </c>
      <c r="E18" s="102">
        <v>8</v>
      </c>
      <c r="F18" s="66"/>
      <c r="G18" s="63"/>
      <c r="H18" s="47">
        <f t="shared" si="7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30.6" x14ac:dyDescent="0.2">
      <c r="A19" s="38">
        <v>3</v>
      </c>
      <c r="B19" s="39"/>
      <c r="C19" s="99" t="s">
        <v>258</v>
      </c>
      <c r="D19" s="25" t="s">
        <v>118</v>
      </c>
      <c r="E19" s="102">
        <v>2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30.6" x14ac:dyDescent="0.2">
      <c r="A20" s="38">
        <v>4</v>
      </c>
      <c r="B20" s="39"/>
      <c r="C20" s="99" t="s">
        <v>259</v>
      </c>
      <c r="D20" s="25" t="s">
        <v>118</v>
      </c>
      <c r="E20" s="102">
        <v>4</v>
      </c>
      <c r="F20" s="66"/>
      <c r="G20" s="63"/>
      <c r="H20" s="47">
        <f t="shared" si="7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30.6" x14ac:dyDescent="0.2">
      <c r="A21" s="38">
        <v>5</v>
      </c>
      <c r="B21" s="39"/>
      <c r="C21" s="99" t="s">
        <v>260</v>
      </c>
      <c r="D21" s="25" t="s">
        <v>118</v>
      </c>
      <c r="E21" s="102">
        <v>2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30.6" x14ac:dyDescent="0.2">
      <c r="A22" s="38">
        <v>6</v>
      </c>
      <c r="B22" s="39"/>
      <c r="C22" s="99" t="s">
        <v>261</v>
      </c>
      <c r="D22" s="25" t="s">
        <v>118</v>
      </c>
      <c r="E22" s="102">
        <v>4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30.6" x14ac:dyDescent="0.2">
      <c r="A23" s="38">
        <v>7</v>
      </c>
      <c r="B23" s="39"/>
      <c r="C23" s="99" t="s">
        <v>262</v>
      </c>
      <c r="D23" s="25" t="s">
        <v>118</v>
      </c>
      <c r="E23" s="102">
        <v>4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30.6" x14ac:dyDescent="0.2">
      <c r="A24" s="38">
        <v>8</v>
      </c>
      <c r="B24" s="39"/>
      <c r="C24" s="99" t="s">
        <v>263</v>
      </c>
      <c r="D24" s="25" t="s">
        <v>118</v>
      </c>
      <c r="E24" s="102">
        <v>12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30.6" x14ac:dyDescent="0.2">
      <c r="A25" s="38">
        <v>9</v>
      </c>
      <c r="B25" s="39"/>
      <c r="C25" s="99" t="s">
        <v>264</v>
      </c>
      <c r="D25" s="25" t="s">
        <v>118</v>
      </c>
      <c r="E25" s="102">
        <v>8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10</v>
      </c>
      <c r="B26" s="39"/>
      <c r="C26" s="99" t="s">
        <v>265</v>
      </c>
      <c r="D26" s="25" t="s">
        <v>118</v>
      </c>
      <c r="E26" s="102">
        <v>48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11</v>
      </c>
      <c r="B27" s="39"/>
      <c r="C27" s="99" t="s">
        <v>266</v>
      </c>
      <c r="D27" s="25" t="s">
        <v>217</v>
      </c>
      <c r="E27" s="102">
        <v>48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2">
      <c r="A28" s="38">
        <v>12</v>
      </c>
      <c r="B28" s="39"/>
      <c r="C28" s="99" t="s">
        <v>267</v>
      </c>
      <c r="D28" s="25" t="s">
        <v>217</v>
      </c>
      <c r="E28" s="102">
        <v>48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13</v>
      </c>
      <c r="B29" s="39"/>
      <c r="C29" s="99" t="s">
        <v>268</v>
      </c>
      <c r="D29" s="25" t="s">
        <v>217</v>
      </c>
      <c r="E29" s="102">
        <v>48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14</v>
      </c>
      <c r="B30" s="39"/>
      <c r="C30" s="99" t="s">
        <v>269</v>
      </c>
      <c r="D30" s="25" t="s">
        <v>118</v>
      </c>
      <c r="E30" s="102">
        <v>2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15</v>
      </c>
      <c r="B31" s="39"/>
      <c r="C31" s="99" t="s">
        <v>270</v>
      </c>
      <c r="D31" s="25" t="s">
        <v>118</v>
      </c>
      <c r="E31" s="102">
        <v>2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30.6" x14ac:dyDescent="0.2">
      <c r="A32" s="38">
        <v>16</v>
      </c>
      <c r="B32" s="39"/>
      <c r="C32" s="99" t="s">
        <v>271</v>
      </c>
      <c r="D32" s="25" t="s">
        <v>217</v>
      </c>
      <c r="E32" s="102">
        <v>10</v>
      </c>
      <c r="F32" s="66"/>
      <c r="G32" s="63"/>
      <c r="H32" s="47">
        <f t="shared" si="7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30.6" x14ac:dyDescent="0.2">
      <c r="A33" s="38">
        <v>17</v>
      </c>
      <c r="B33" s="39"/>
      <c r="C33" s="99" t="s">
        <v>272</v>
      </c>
      <c r="D33" s="25" t="s">
        <v>217</v>
      </c>
      <c r="E33" s="102">
        <v>1</v>
      </c>
      <c r="F33" s="66"/>
      <c r="G33" s="63"/>
      <c r="H33" s="47">
        <f t="shared" si="7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18</v>
      </c>
      <c r="B34" s="39"/>
      <c r="C34" s="99" t="s">
        <v>273</v>
      </c>
      <c r="D34" s="25" t="s">
        <v>217</v>
      </c>
      <c r="E34" s="102">
        <v>16</v>
      </c>
      <c r="F34" s="66"/>
      <c r="G34" s="63"/>
      <c r="H34" s="47">
        <f t="shared" si="7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19</v>
      </c>
      <c r="B35" s="39"/>
      <c r="C35" s="99" t="s">
        <v>274</v>
      </c>
      <c r="D35" s="25" t="s">
        <v>217</v>
      </c>
      <c r="E35" s="102">
        <v>4</v>
      </c>
      <c r="F35" s="66"/>
      <c r="G35" s="63"/>
      <c r="H35" s="47">
        <f t="shared" si="7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20</v>
      </c>
      <c r="B36" s="39"/>
      <c r="C36" s="99" t="s">
        <v>275</v>
      </c>
      <c r="D36" s="25" t="s">
        <v>217</v>
      </c>
      <c r="E36" s="102">
        <v>4</v>
      </c>
      <c r="F36" s="66"/>
      <c r="G36" s="63"/>
      <c r="H36" s="47">
        <f t="shared" si="7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21</v>
      </c>
      <c r="B37" s="39"/>
      <c r="C37" s="99" t="s">
        <v>276</v>
      </c>
      <c r="D37" s="25" t="s">
        <v>72</v>
      </c>
      <c r="E37" s="102">
        <v>264</v>
      </c>
      <c r="F37" s="66"/>
      <c r="G37" s="63"/>
      <c r="H37" s="47">
        <f t="shared" si="7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22</v>
      </c>
      <c r="B38" s="39"/>
      <c r="C38" s="99" t="s">
        <v>277</v>
      </c>
      <c r="D38" s="25" t="s">
        <v>72</v>
      </c>
      <c r="E38" s="102">
        <v>120</v>
      </c>
      <c r="F38" s="66"/>
      <c r="G38" s="63"/>
      <c r="H38" s="47">
        <f t="shared" si="7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23</v>
      </c>
      <c r="B39" s="39"/>
      <c r="C39" s="99" t="s">
        <v>278</v>
      </c>
      <c r="D39" s="25" t="s">
        <v>72</v>
      </c>
      <c r="E39" s="102">
        <v>42</v>
      </c>
      <c r="F39" s="66"/>
      <c r="G39" s="63"/>
      <c r="H39" s="47">
        <f t="shared" si="7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24</v>
      </c>
      <c r="B40" s="39"/>
      <c r="C40" s="99" t="s">
        <v>279</v>
      </c>
      <c r="D40" s="25" t="s">
        <v>72</v>
      </c>
      <c r="E40" s="102">
        <v>27</v>
      </c>
      <c r="F40" s="66"/>
      <c r="G40" s="63"/>
      <c r="H40" s="47">
        <f t="shared" si="7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2">
      <c r="A41" s="38">
        <v>25</v>
      </c>
      <c r="B41" s="39"/>
      <c r="C41" s="99" t="s">
        <v>280</v>
      </c>
      <c r="D41" s="25" t="s">
        <v>72</v>
      </c>
      <c r="E41" s="102">
        <v>15</v>
      </c>
      <c r="F41" s="66"/>
      <c r="G41" s="63"/>
      <c r="H41" s="47">
        <f t="shared" si="7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2">
      <c r="A42" s="38">
        <v>26</v>
      </c>
      <c r="B42" s="39"/>
      <c r="C42" s="99" t="s">
        <v>281</v>
      </c>
      <c r="D42" s="25" t="s">
        <v>72</v>
      </c>
      <c r="E42" s="102">
        <v>39</v>
      </c>
      <c r="F42" s="66"/>
      <c r="G42" s="63"/>
      <c r="H42" s="47">
        <f t="shared" si="7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2">
      <c r="A43" s="38">
        <v>27</v>
      </c>
      <c r="B43" s="39"/>
      <c r="C43" s="99" t="s">
        <v>282</v>
      </c>
      <c r="D43" s="25" t="s">
        <v>118</v>
      </c>
      <c r="E43" s="102">
        <v>1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28</v>
      </c>
      <c r="B44" s="39"/>
      <c r="C44" s="99" t="s">
        <v>283</v>
      </c>
      <c r="D44" s="25" t="s">
        <v>72</v>
      </c>
      <c r="E44" s="102">
        <v>27</v>
      </c>
      <c r="F44" s="66"/>
      <c r="G44" s="63"/>
      <c r="H44" s="47">
        <f t="shared" si="7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29</v>
      </c>
      <c r="B45" s="39"/>
      <c r="C45" s="99" t="s">
        <v>284</v>
      </c>
      <c r="D45" s="25" t="s">
        <v>72</v>
      </c>
      <c r="E45" s="102">
        <v>26</v>
      </c>
      <c r="F45" s="66"/>
      <c r="G45" s="63"/>
      <c r="H45" s="47">
        <f t="shared" si="7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30</v>
      </c>
      <c r="B46" s="39"/>
      <c r="C46" s="99" t="s">
        <v>285</v>
      </c>
      <c r="D46" s="25" t="s">
        <v>72</v>
      </c>
      <c r="E46" s="102">
        <v>68</v>
      </c>
      <c r="F46" s="66"/>
      <c r="G46" s="63"/>
      <c r="H46" s="47">
        <f t="shared" si="7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31</v>
      </c>
      <c r="B47" s="39"/>
      <c r="C47" s="99" t="s">
        <v>286</v>
      </c>
      <c r="D47" s="25" t="s">
        <v>72</v>
      </c>
      <c r="E47" s="102">
        <v>30</v>
      </c>
      <c r="F47" s="66"/>
      <c r="G47" s="63"/>
      <c r="H47" s="47">
        <f t="shared" si="7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32</v>
      </c>
      <c r="B48" s="39"/>
      <c r="C48" s="99" t="s">
        <v>287</v>
      </c>
      <c r="D48" s="25" t="s">
        <v>72</v>
      </c>
      <c r="E48" s="102">
        <v>27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>
        <v>33</v>
      </c>
      <c r="B49" s="39"/>
      <c r="C49" s="99" t="s">
        <v>288</v>
      </c>
      <c r="D49" s="25" t="s">
        <v>72</v>
      </c>
      <c r="E49" s="102">
        <v>15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34</v>
      </c>
      <c r="B50" s="39"/>
      <c r="C50" s="99" t="s">
        <v>289</v>
      </c>
      <c r="D50" s="25" t="s">
        <v>72</v>
      </c>
      <c r="E50" s="102">
        <v>12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35</v>
      </c>
      <c r="B51" s="39"/>
      <c r="C51" s="99" t="s">
        <v>290</v>
      </c>
      <c r="D51" s="25" t="s">
        <v>70</v>
      </c>
      <c r="E51" s="102">
        <v>90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36</v>
      </c>
      <c r="B52" s="39"/>
      <c r="C52" s="99" t="s">
        <v>291</v>
      </c>
      <c r="D52" s="25" t="s">
        <v>118</v>
      </c>
      <c r="E52" s="102">
        <v>1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2">
      <c r="A53" s="38">
        <v>37</v>
      </c>
      <c r="B53" s="39"/>
      <c r="C53" s="99" t="s">
        <v>292</v>
      </c>
      <c r="D53" s="25" t="s">
        <v>118</v>
      </c>
      <c r="E53" s="102">
        <v>1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38</v>
      </c>
      <c r="B54" s="39"/>
      <c r="C54" s="99" t="s">
        <v>293</v>
      </c>
      <c r="D54" s="25" t="s">
        <v>118</v>
      </c>
      <c r="E54" s="102">
        <v>1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39</v>
      </c>
      <c r="B55" s="39"/>
      <c r="C55" s="99" t="s">
        <v>294</v>
      </c>
      <c r="D55" s="25" t="s">
        <v>118</v>
      </c>
      <c r="E55" s="102">
        <v>1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0.399999999999999" x14ac:dyDescent="0.2">
      <c r="A56" s="38">
        <v>40</v>
      </c>
      <c r="B56" s="39"/>
      <c r="C56" s="99" t="s">
        <v>295</v>
      </c>
      <c r="D56" s="25" t="s">
        <v>118</v>
      </c>
      <c r="E56" s="102">
        <v>1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41</v>
      </c>
      <c r="B57" s="39"/>
      <c r="C57" s="99" t="s">
        <v>296</v>
      </c>
      <c r="D57" s="25" t="s">
        <v>118</v>
      </c>
      <c r="E57" s="102">
        <v>1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42</v>
      </c>
      <c r="B58" s="39"/>
      <c r="C58" s="99" t="s">
        <v>297</v>
      </c>
      <c r="D58" s="25" t="s">
        <v>118</v>
      </c>
      <c r="E58" s="102">
        <v>1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10.8" thickBot="1" x14ac:dyDescent="0.25">
      <c r="A59" s="38">
        <v>43</v>
      </c>
      <c r="B59" s="39"/>
      <c r="C59" s="99" t="s">
        <v>298</v>
      </c>
      <c r="D59" s="25" t="s">
        <v>118</v>
      </c>
      <c r="E59" s="102">
        <v>1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10.8" thickBot="1" x14ac:dyDescent="0.25">
      <c r="A60" s="164" t="s">
        <v>384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6"/>
      <c r="L60" s="67">
        <f>SUM(L14:L59)</f>
        <v>0</v>
      </c>
      <c r="M60" s="68">
        <f>SUM(M14:M59)</f>
        <v>0</v>
      </c>
      <c r="N60" s="68">
        <f>SUM(N14:N59)</f>
        <v>0</v>
      </c>
      <c r="O60" s="68">
        <f>SUM(O14:O59)</f>
        <v>0</v>
      </c>
      <c r="P60" s="69">
        <f>SUM(P14:P59)</f>
        <v>0</v>
      </c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14</v>
      </c>
      <c r="B63" s="17"/>
      <c r="C63" s="163">
        <f>'Kops a'!C33:H33</f>
        <v>0</v>
      </c>
      <c r="D63" s="163"/>
      <c r="E63" s="163"/>
      <c r="F63" s="163"/>
      <c r="G63" s="163"/>
      <c r="H63" s="163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19" t="s">
        <v>15</v>
      </c>
      <c r="D64" s="119"/>
      <c r="E64" s="119"/>
      <c r="F64" s="119"/>
      <c r="G64" s="119"/>
      <c r="H64" s="119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86" t="str">
        <f>'Kops a'!A36</f>
        <v xml:space="preserve">Tāme sastādīta </v>
      </c>
      <c r="B66" s="87"/>
      <c r="C66" s="87"/>
      <c r="D66" s="8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" t="s">
        <v>37</v>
      </c>
      <c r="B68" s="17"/>
      <c r="C68" s="163">
        <f>'Kops a'!C38:H38</f>
        <v>0</v>
      </c>
      <c r="D68" s="163"/>
      <c r="E68" s="163"/>
      <c r="F68" s="163"/>
      <c r="G68" s="163"/>
      <c r="H68" s="163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19" t="s">
        <v>15</v>
      </c>
      <c r="D69" s="119"/>
      <c r="E69" s="119"/>
      <c r="F69" s="119"/>
      <c r="G69" s="119"/>
      <c r="H69" s="119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86" t="s">
        <v>54</v>
      </c>
      <c r="B71" s="87"/>
      <c r="C71" s="91">
        <f>'Kops a'!C41</f>
        <v>0</v>
      </c>
      <c r="D71" s="5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9:H69"/>
    <mergeCell ref="C4:I4"/>
    <mergeCell ref="F12:K12"/>
    <mergeCell ref="J9:M9"/>
    <mergeCell ref="D8:L8"/>
    <mergeCell ref="A60:K60"/>
    <mergeCell ref="C63:H63"/>
    <mergeCell ref="C64:H64"/>
    <mergeCell ref="C68:H68"/>
  </mergeCells>
  <conditionalFormatting sqref="I14:J59 A14:G59">
    <cfRule type="cellIs" dxfId="35" priority="33" operator="equal">
      <formula>0</formula>
    </cfRule>
  </conditionalFormatting>
  <conditionalFormatting sqref="N9:O9 K14:P59 H14:H59">
    <cfRule type="cellIs" dxfId="34" priority="32" operator="equal">
      <formula>0</formula>
    </cfRule>
  </conditionalFormatting>
  <conditionalFormatting sqref="C2:I2">
    <cfRule type="cellIs" dxfId="33" priority="29" operator="equal">
      <formula>0</formula>
    </cfRule>
  </conditionalFormatting>
  <conditionalFormatting sqref="O10">
    <cfRule type="cellIs" dxfId="32" priority="28" operator="equal">
      <formula>"20__. gada __. _________"</formula>
    </cfRule>
  </conditionalFormatting>
  <conditionalFormatting sqref="A60:K60">
    <cfRule type="containsText" dxfId="31" priority="27" operator="containsText" text="Tiešās izmaksas kopā, t. sk. darba devēja sociālais nodoklis __.__% ">
      <formula>NOT(ISERROR(SEARCH("Tiešās izmaksas kopā, t. sk. darba devēja sociālais nodoklis __.__% ",A60)))</formula>
    </cfRule>
  </conditionalFormatting>
  <conditionalFormatting sqref="L60:P60">
    <cfRule type="cellIs" dxfId="30" priority="22" operator="equal">
      <formula>0</formula>
    </cfRule>
  </conditionalFormatting>
  <conditionalFormatting sqref="C4:I4">
    <cfRule type="cellIs" dxfId="29" priority="21" operator="equal">
      <formula>0</formula>
    </cfRule>
  </conditionalFormatting>
  <conditionalFormatting sqref="D5:L8">
    <cfRule type="cellIs" dxfId="28" priority="17" operator="equal">
      <formula>0</formula>
    </cfRule>
  </conditionalFormatting>
  <conditionalFormatting sqref="C68:H68">
    <cfRule type="cellIs" dxfId="27" priority="10" operator="equal">
      <formula>0</formula>
    </cfRule>
  </conditionalFormatting>
  <conditionalFormatting sqref="C63:H63">
    <cfRule type="cellIs" dxfId="26" priority="9" operator="equal">
      <formula>0</formula>
    </cfRule>
  </conditionalFormatting>
  <conditionalFormatting sqref="P10">
    <cfRule type="cellIs" dxfId="25" priority="13" operator="equal">
      <formula>"20__. gada __. _________"</formula>
    </cfRule>
  </conditionalFormatting>
  <conditionalFormatting sqref="C68:H68 C71 C63:H63">
    <cfRule type="cellIs" dxfId="24" priority="8" operator="equal">
      <formula>0</formula>
    </cfRule>
  </conditionalFormatting>
  <conditionalFormatting sqref="D1">
    <cfRule type="cellIs" dxfId="23" priority="7" operator="equal">
      <formula>0</formula>
    </cfRule>
  </conditionalFormatting>
  <conditionalFormatting sqref="A9">
    <cfRule type="containsText" dxfId="22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E428164-089A-404E-98DC-227888EB2467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11" operator="containsText" id="{879A8C95-2477-46CB-81ED-05AD5C15D29F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125"/>
  <sheetViews>
    <sheetView tabSelected="1" workbookViewId="0">
      <selection activeCell="A113" sqref="A113:K11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67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P113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A119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68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299</v>
      </c>
      <c r="D15" s="25" t="s">
        <v>118</v>
      </c>
      <c r="E15" s="102">
        <v>1</v>
      </c>
      <c r="F15" s="66"/>
      <c r="G15" s="63"/>
      <c r="H15" s="47">
        <f t="shared" ref="H15:H17" si="0">ROUND(F15*G15,2)</f>
        <v>0</v>
      </c>
      <c r="I15" s="63"/>
      <c r="J15" s="63">
        <f>ROUND(H15*0.07,2)</f>
        <v>0</v>
      </c>
      <c r="K15" s="48">
        <f t="shared" ref="K15:K64" si="1">SUM(H15:J15)</f>
        <v>0</v>
      </c>
      <c r="L15" s="49">
        <f t="shared" ref="L15:L64" si="2">ROUND(E15*F15,2)</f>
        <v>0</v>
      </c>
      <c r="M15" s="47">
        <f t="shared" ref="M15:M64" si="3">ROUND(H15*E15,2)</f>
        <v>0</v>
      </c>
      <c r="N15" s="47">
        <f t="shared" ref="N15:N64" si="4">ROUND(I15*E15,2)</f>
        <v>0</v>
      </c>
      <c r="O15" s="47">
        <f t="shared" ref="O15:O64" si="5">ROUND(J15*E15,2)</f>
        <v>0</v>
      </c>
      <c r="P15" s="48">
        <f t="shared" ref="P15:P64" si="6">SUM(M15:O15)</f>
        <v>0</v>
      </c>
    </row>
    <row r="16" spans="1:16" x14ac:dyDescent="0.2">
      <c r="A16" s="38">
        <v>2</v>
      </c>
      <c r="B16" s="39"/>
      <c r="C16" s="99" t="s">
        <v>300</v>
      </c>
      <c r="D16" s="25" t="s">
        <v>118</v>
      </c>
      <c r="E16" s="102">
        <v>1</v>
      </c>
      <c r="F16" s="66"/>
      <c r="G16" s="63"/>
      <c r="H16" s="47">
        <f t="shared" si="0"/>
        <v>0</v>
      </c>
      <c r="I16" s="63"/>
      <c r="J16" s="63">
        <f t="shared" ref="J16:J17" si="7">ROUND(H16*0.07,2)</f>
        <v>0</v>
      </c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9" t="s">
        <v>301</v>
      </c>
      <c r="D17" s="25" t="s">
        <v>118</v>
      </c>
      <c r="E17" s="102">
        <v>1</v>
      </c>
      <c r="F17" s="66"/>
      <c r="G17" s="63"/>
      <c r="H17" s="47">
        <f t="shared" si="0"/>
        <v>0</v>
      </c>
      <c r="I17" s="63"/>
      <c r="J17" s="63">
        <f t="shared" si="7"/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/>
      <c r="B18" s="39"/>
      <c r="C18" s="100" t="s">
        <v>302</v>
      </c>
      <c r="D18" s="25"/>
      <c r="E18" s="102"/>
      <c r="F18" s="66"/>
      <c r="G18" s="63"/>
      <c r="H18" s="47"/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1</v>
      </c>
      <c r="B19" s="39"/>
      <c r="C19" s="100" t="s">
        <v>303</v>
      </c>
      <c r="D19" s="25"/>
      <c r="E19" s="102"/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2</v>
      </c>
      <c r="B20" s="39"/>
      <c r="C20" s="99" t="s">
        <v>304</v>
      </c>
      <c r="D20" s="25" t="s">
        <v>72</v>
      </c>
      <c r="E20" s="102">
        <v>1</v>
      </c>
      <c r="F20" s="66"/>
      <c r="G20" s="63"/>
      <c r="H20" s="47">
        <f t="shared" ref="H20:H36" si="8">ROUND(F20*G20,2)</f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3</v>
      </c>
      <c r="B21" s="39"/>
      <c r="C21" s="99" t="s">
        <v>305</v>
      </c>
      <c r="D21" s="25" t="s">
        <v>72</v>
      </c>
      <c r="E21" s="102">
        <v>13</v>
      </c>
      <c r="F21" s="66"/>
      <c r="G21" s="63"/>
      <c r="H21" s="47">
        <f t="shared" si="8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4</v>
      </c>
      <c r="B22" s="39"/>
      <c r="C22" s="99" t="s">
        <v>306</v>
      </c>
      <c r="D22" s="25" t="s">
        <v>72</v>
      </c>
      <c r="E22" s="102">
        <v>11</v>
      </c>
      <c r="F22" s="66"/>
      <c r="G22" s="63"/>
      <c r="H22" s="47">
        <f t="shared" si="8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5</v>
      </c>
      <c r="B23" s="39"/>
      <c r="C23" s="99" t="s">
        <v>307</v>
      </c>
      <c r="D23" s="25" t="s">
        <v>72</v>
      </c>
      <c r="E23" s="102">
        <v>11</v>
      </c>
      <c r="F23" s="66"/>
      <c r="G23" s="63"/>
      <c r="H23" s="47">
        <f t="shared" si="8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6</v>
      </c>
      <c r="B24" s="39"/>
      <c r="C24" s="99" t="s">
        <v>308</v>
      </c>
      <c r="D24" s="25" t="s">
        <v>309</v>
      </c>
      <c r="E24" s="102">
        <v>4</v>
      </c>
      <c r="F24" s="66"/>
      <c r="G24" s="63"/>
      <c r="H24" s="47">
        <f t="shared" si="8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7</v>
      </c>
      <c r="B25" s="39"/>
      <c r="C25" s="99" t="s">
        <v>310</v>
      </c>
      <c r="D25" s="25" t="s">
        <v>309</v>
      </c>
      <c r="E25" s="102">
        <v>1</v>
      </c>
      <c r="F25" s="66"/>
      <c r="G25" s="63"/>
      <c r="H25" s="47">
        <f t="shared" si="8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8</v>
      </c>
      <c r="B26" s="39"/>
      <c r="C26" s="99" t="s">
        <v>311</v>
      </c>
      <c r="D26" s="25" t="s">
        <v>309</v>
      </c>
      <c r="E26" s="102">
        <v>4</v>
      </c>
      <c r="F26" s="66"/>
      <c r="G26" s="63"/>
      <c r="H26" s="47">
        <f t="shared" si="8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9</v>
      </c>
      <c r="B27" s="39"/>
      <c r="C27" s="99" t="s">
        <v>312</v>
      </c>
      <c r="D27" s="25" t="s">
        <v>309</v>
      </c>
      <c r="E27" s="102">
        <v>2</v>
      </c>
      <c r="F27" s="66"/>
      <c r="G27" s="63"/>
      <c r="H27" s="47">
        <f t="shared" si="8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10</v>
      </c>
      <c r="B28" s="39"/>
      <c r="C28" s="99" t="s">
        <v>313</v>
      </c>
      <c r="D28" s="25" t="s">
        <v>309</v>
      </c>
      <c r="E28" s="102">
        <v>1</v>
      </c>
      <c r="F28" s="66"/>
      <c r="G28" s="63"/>
      <c r="H28" s="47">
        <f t="shared" si="8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11</v>
      </c>
      <c r="B29" s="39"/>
      <c r="C29" s="99" t="s">
        <v>314</v>
      </c>
      <c r="D29" s="25" t="s">
        <v>309</v>
      </c>
      <c r="E29" s="102">
        <v>4</v>
      </c>
      <c r="F29" s="66"/>
      <c r="G29" s="63"/>
      <c r="H29" s="47">
        <f t="shared" si="8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12</v>
      </c>
      <c r="B30" s="39"/>
      <c r="C30" s="99" t="s">
        <v>315</v>
      </c>
      <c r="D30" s="25" t="s">
        <v>309</v>
      </c>
      <c r="E30" s="102">
        <v>4</v>
      </c>
      <c r="F30" s="66"/>
      <c r="G30" s="63"/>
      <c r="H30" s="47">
        <f t="shared" si="8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13</v>
      </c>
      <c r="B31" s="39"/>
      <c r="C31" s="99" t="s">
        <v>316</v>
      </c>
      <c r="D31" s="25" t="s">
        <v>309</v>
      </c>
      <c r="E31" s="102">
        <v>1</v>
      </c>
      <c r="F31" s="66"/>
      <c r="G31" s="63"/>
      <c r="H31" s="47">
        <f t="shared" si="8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14</v>
      </c>
      <c r="B32" s="39"/>
      <c r="C32" s="99" t="s">
        <v>317</v>
      </c>
      <c r="D32" s="25" t="s">
        <v>72</v>
      </c>
      <c r="E32" s="102">
        <v>1</v>
      </c>
      <c r="F32" s="66"/>
      <c r="G32" s="63"/>
      <c r="H32" s="47">
        <f t="shared" si="8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15</v>
      </c>
      <c r="B33" s="39"/>
      <c r="C33" s="99" t="s">
        <v>318</v>
      </c>
      <c r="D33" s="25" t="s">
        <v>72</v>
      </c>
      <c r="E33" s="102">
        <v>13</v>
      </c>
      <c r="F33" s="66"/>
      <c r="G33" s="63"/>
      <c r="H33" s="47">
        <f t="shared" si="8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16</v>
      </c>
      <c r="B34" s="39"/>
      <c r="C34" s="99" t="s">
        <v>319</v>
      </c>
      <c r="D34" s="25" t="s">
        <v>72</v>
      </c>
      <c r="E34" s="102">
        <v>11</v>
      </c>
      <c r="F34" s="66"/>
      <c r="G34" s="63"/>
      <c r="H34" s="47">
        <f t="shared" si="8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17</v>
      </c>
      <c r="B35" s="39"/>
      <c r="C35" s="99" t="s">
        <v>320</v>
      </c>
      <c r="D35" s="25" t="s">
        <v>72</v>
      </c>
      <c r="E35" s="102">
        <v>11</v>
      </c>
      <c r="F35" s="66"/>
      <c r="G35" s="63"/>
      <c r="H35" s="47">
        <f t="shared" si="8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18</v>
      </c>
      <c r="B36" s="39"/>
      <c r="C36" s="99" t="s">
        <v>321</v>
      </c>
      <c r="D36" s="25" t="s">
        <v>118</v>
      </c>
      <c r="E36" s="102">
        <v>1</v>
      </c>
      <c r="F36" s="66"/>
      <c r="G36" s="63"/>
      <c r="H36" s="47">
        <f t="shared" si="8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19</v>
      </c>
      <c r="B37" s="39"/>
      <c r="C37" s="100" t="s">
        <v>322</v>
      </c>
      <c r="D37" s="25"/>
      <c r="E37" s="102"/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20</v>
      </c>
      <c r="B38" s="39"/>
      <c r="C38" s="99" t="s">
        <v>304</v>
      </c>
      <c r="D38" s="25" t="s">
        <v>72</v>
      </c>
      <c r="E38" s="102">
        <v>18</v>
      </c>
      <c r="F38" s="66"/>
      <c r="G38" s="63"/>
      <c r="H38" s="47">
        <f t="shared" ref="H38:H47" si="9">ROUND(F38*G38,2)</f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21</v>
      </c>
      <c r="B39" s="39"/>
      <c r="C39" s="99" t="s">
        <v>323</v>
      </c>
      <c r="D39" s="25" t="s">
        <v>72</v>
      </c>
      <c r="E39" s="102">
        <v>14</v>
      </c>
      <c r="F39" s="66"/>
      <c r="G39" s="63"/>
      <c r="H39" s="47">
        <f t="shared" si="9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22</v>
      </c>
      <c r="B40" s="39"/>
      <c r="C40" s="99" t="s">
        <v>305</v>
      </c>
      <c r="D40" s="25" t="s">
        <v>72</v>
      </c>
      <c r="E40" s="102">
        <v>7</v>
      </c>
      <c r="F40" s="66"/>
      <c r="G40" s="63"/>
      <c r="H40" s="47">
        <f t="shared" si="9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23</v>
      </c>
      <c r="B41" s="39"/>
      <c r="C41" s="99" t="s">
        <v>324</v>
      </c>
      <c r="D41" s="25" t="s">
        <v>309</v>
      </c>
      <c r="E41" s="102">
        <v>4</v>
      </c>
      <c r="F41" s="66"/>
      <c r="G41" s="63"/>
      <c r="H41" s="47">
        <f t="shared" si="9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24</v>
      </c>
      <c r="B42" s="39"/>
      <c r="C42" s="99" t="s">
        <v>325</v>
      </c>
      <c r="D42" s="25" t="s">
        <v>309</v>
      </c>
      <c r="E42" s="102">
        <v>4</v>
      </c>
      <c r="F42" s="66"/>
      <c r="G42" s="63"/>
      <c r="H42" s="47">
        <f t="shared" si="9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25</v>
      </c>
      <c r="B43" s="39"/>
      <c r="C43" s="99" t="s">
        <v>311</v>
      </c>
      <c r="D43" s="25" t="s">
        <v>309</v>
      </c>
      <c r="E43" s="102">
        <v>4</v>
      </c>
      <c r="F43" s="66"/>
      <c r="G43" s="63"/>
      <c r="H43" s="47">
        <f t="shared" si="9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30.6" x14ac:dyDescent="0.2">
      <c r="A44" s="38">
        <v>26</v>
      </c>
      <c r="B44" s="39"/>
      <c r="C44" s="99" t="s">
        <v>326</v>
      </c>
      <c r="D44" s="25" t="s">
        <v>309</v>
      </c>
      <c r="E44" s="102">
        <v>12</v>
      </c>
      <c r="F44" s="66"/>
      <c r="G44" s="63"/>
      <c r="H44" s="47">
        <f t="shared" si="9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27</v>
      </c>
      <c r="B45" s="39"/>
      <c r="C45" s="99" t="s">
        <v>317</v>
      </c>
      <c r="D45" s="25" t="s">
        <v>72</v>
      </c>
      <c r="E45" s="102">
        <v>18</v>
      </c>
      <c r="F45" s="66"/>
      <c r="G45" s="63"/>
      <c r="H45" s="47">
        <f t="shared" si="9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28</v>
      </c>
      <c r="B46" s="39"/>
      <c r="C46" s="99" t="s">
        <v>327</v>
      </c>
      <c r="D46" s="25" t="s">
        <v>72</v>
      </c>
      <c r="E46" s="102">
        <v>14</v>
      </c>
      <c r="F46" s="66"/>
      <c r="G46" s="63"/>
      <c r="H46" s="47">
        <f t="shared" si="9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29</v>
      </c>
      <c r="B47" s="39"/>
      <c r="C47" s="99" t="s">
        <v>318</v>
      </c>
      <c r="D47" s="25" t="s">
        <v>72</v>
      </c>
      <c r="E47" s="102">
        <v>7</v>
      </c>
      <c r="F47" s="66"/>
      <c r="G47" s="63"/>
      <c r="H47" s="47">
        <f t="shared" si="9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/>
      <c r="B48" s="39"/>
      <c r="C48" s="100" t="s">
        <v>328</v>
      </c>
      <c r="D48" s="25"/>
      <c r="E48" s="102"/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1</v>
      </c>
      <c r="B49" s="39"/>
      <c r="C49" s="100" t="s">
        <v>329</v>
      </c>
      <c r="D49" s="25"/>
      <c r="E49" s="102"/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2</v>
      </c>
      <c r="B50" s="39"/>
      <c r="C50" s="99" t="s">
        <v>304</v>
      </c>
      <c r="D50" s="25" t="s">
        <v>72</v>
      </c>
      <c r="E50" s="102">
        <v>36</v>
      </c>
      <c r="F50" s="66"/>
      <c r="G50" s="63"/>
      <c r="H50" s="47">
        <f t="shared" ref="H50:H70" si="10">ROUND(F50*G50,2)</f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3</v>
      </c>
      <c r="B51" s="39"/>
      <c r="C51" s="99" t="s">
        <v>305</v>
      </c>
      <c r="D51" s="25" t="s">
        <v>72</v>
      </c>
      <c r="E51" s="102">
        <v>13</v>
      </c>
      <c r="F51" s="66"/>
      <c r="G51" s="63"/>
      <c r="H51" s="47">
        <f t="shared" si="10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20.399999999999999" x14ac:dyDescent="0.2">
      <c r="A52" s="38">
        <v>4</v>
      </c>
      <c r="B52" s="39"/>
      <c r="C52" s="99" t="s">
        <v>306</v>
      </c>
      <c r="D52" s="25" t="s">
        <v>72</v>
      </c>
      <c r="E52" s="102">
        <v>11</v>
      </c>
      <c r="F52" s="66"/>
      <c r="G52" s="63"/>
      <c r="H52" s="47">
        <f t="shared" si="10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2">
      <c r="A53" s="38">
        <v>5</v>
      </c>
      <c r="B53" s="39"/>
      <c r="C53" s="99" t="s">
        <v>307</v>
      </c>
      <c r="D53" s="25" t="s">
        <v>72</v>
      </c>
      <c r="E53" s="102">
        <v>11</v>
      </c>
      <c r="F53" s="66"/>
      <c r="G53" s="63"/>
      <c r="H53" s="47">
        <f t="shared" si="10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6</v>
      </c>
      <c r="B54" s="39"/>
      <c r="C54" s="99" t="s">
        <v>324</v>
      </c>
      <c r="D54" s="25" t="s">
        <v>309</v>
      </c>
      <c r="E54" s="102">
        <v>9</v>
      </c>
      <c r="F54" s="66"/>
      <c r="G54" s="63"/>
      <c r="H54" s="47">
        <f t="shared" si="10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7</v>
      </c>
      <c r="B55" s="39"/>
      <c r="C55" s="99" t="s">
        <v>308</v>
      </c>
      <c r="D55" s="25" t="s">
        <v>309</v>
      </c>
      <c r="E55" s="102">
        <v>4</v>
      </c>
      <c r="F55" s="66"/>
      <c r="G55" s="63"/>
      <c r="H55" s="47">
        <f t="shared" si="10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8</v>
      </c>
      <c r="B56" s="39"/>
      <c r="C56" s="99" t="s">
        <v>310</v>
      </c>
      <c r="D56" s="25" t="s">
        <v>309</v>
      </c>
      <c r="E56" s="102">
        <v>1</v>
      </c>
      <c r="F56" s="66"/>
      <c r="G56" s="63"/>
      <c r="H56" s="47">
        <f t="shared" si="10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9</v>
      </c>
      <c r="B57" s="39"/>
      <c r="C57" s="99" t="s">
        <v>330</v>
      </c>
      <c r="D57" s="25" t="s">
        <v>309</v>
      </c>
      <c r="E57" s="102">
        <v>7</v>
      </c>
      <c r="F57" s="66"/>
      <c r="G57" s="63"/>
      <c r="H57" s="47">
        <f t="shared" si="10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10</v>
      </c>
      <c r="B58" s="39"/>
      <c r="C58" s="99" t="s">
        <v>311</v>
      </c>
      <c r="D58" s="25" t="s">
        <v>309</v>
      </c>
      <c r="E58" s="102">
        <v>4</v>
      </c>
      <c r="F58" s="66"/>
      <c r="G58" s="63"/>
      <c r="H58" s="47">
        <f t="shared" si="10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11</v>
      </c>
      <c r="B59" s="39"/>
      <c r="C59" s="99" t="s">
        <v>312</v>
      </c>
      <c r="D59" s="25" t="s">
        <v>309</v>
      </c>
      <c r="E59" s="102">
        <v>2</v>
      </c>
      <c r="F59" s="66"/>
      <c r="G59" s="63"/>
      <c r="H59" s="47">
        <f t="shared" si="10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x14ac:dyDescent="0.2">
      <c r="A60" s="38">
        <v>12</v>
      </c>
      <c r="B60" s="39"/>
      <c r="C60" s="99" t="s">
        <v>313</v>
      </c>
      <c r="D60" s="25" t="s">
        <v>309</v>
      </c>
      <c r="E60" s="102">
        <v>1</v>
      </c>
      <c r="F60" s="66"/>
      <c r="G60" s="63"/>
      <c r="H60" s="47">
        <f t="shared" si="10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x14ac:dyDescent="0.2">
      <c r="A61" s="38">
        <v>13</v>
      </c>
      <c r="B61" s="39"/>
      <c r="C61" s="99" t="s">
        <v>314</v>
      </c>
      <c r="D61" s="25" t="s">
        <v>309</v>
      </c>
      <c r="E61" s="102">
        <v>8</v>
      </c>
      <c r="F61" s="66"/>
      <c r="G61" s="63"/>
      <c r="H61" s="47">
        <f t="shared" si="10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38">
        <v>14</v>
      </c>
      <c r="B62" s="39"/>
      <c r="C62" s="99" t="s">
        <v>331</v>
      </c>
      <c r="D62" s="25" t="s">
        <v>309</v>
      </c>
      <c r="E62" s="102">
        <v>4</v>
      </c>
      <c r="F62" s="66"/>
      <c r="G62" s="63"/>
      <c r="H62" s="47">
        <f t="shared" si="10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15</v>
      </c>
      <c r="B63" s="39"/>
      <c r="C63" s="99" t="s">
        <v>332</v>
      </c>
      <c r="D63" s="25" t="s">
        <v>309</v>
      </c>
      <c r="E63" s="102">
        <v>5</v>
      </c>
      <c r="F63" s="66"/>
      <c r="G63" s="63"/>
      <c r="H63" s="47">
        <f t="shared" si="10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x14ac:dyDescent="0.2">
      <c r="A64" s="38">
        <v>16</v>
      </c>
      <c r="B64" s="39"/>
      <c r="C64" s="99" t="s">
        <v>315</v>
      </c>
      <c r="D64" s="25" t="s">
        <v>309</v>
      </c>
      <c r="E64" s="102">
        <v>4</v>
      </c>
      <c r="F64" s="66"/>
      <c r="G64" s="63"/>
      <c r="H64" s="47">
        <f t="shared" si="10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17</v>
      </c>
      <c r="B65" s="39"/>
      <c r="C65" s="99" t="s">
        <v>316</v>
      </c>
      <c r="D65" s="25" t="s">
        <v>309</v>
      </c>
      <c r="E65" s="102">
        <v>1</v>
      </c>
      <c r="F65" s="66"/>
      <c r="G65" s="63"/>
      <c r="H65" s="47">
        <f t="shared" si="10"/>
        <v>0</v>
      </c>
      <c r="I65" s="63"/>
      <c r="J65" s="63"/>
      <c r="K65" s="48">
        <f t="shared" ref="K65:K112" si="11">SUM(H65:J65)</f>
        <v>0</v>
      </c>
      <c r="L65" s="49">
        <f t="shared" ref="L65:L112" si="12">ROUND(E65*F65,2)</f>
        <v>0</v>
      </c>
      <c r="M65" s="47">
        <f t="shared" ref="M65:M112" si="13">ROUND(H65*E65,2)</f>
        <v>0</v>
      </c>
      <c r="N65" s="47">
        <f t="shared" ref="N65:N112" si="14">ROUND(I65*E65,2)</f>
        <v>0</v>
      </c>
      <c r="O65" s="47">
        <f t="shared" ref="O65:O112" si="15">ROUND(J65*E65,2)</f>
        <v>0</v>
      </c>
      <c r="P65" s="48">
        <f t="shared" ref="P65:P112" si="16">SUM(M65:O65)</f>
        <v>0</v>
      </c>
    </row>
    <row r="66" spans="1:16" ht="30.6" x14ac:dyDescent="0.2">
      <c r="A66" s="38">
        <v>18</v>
      </c>
      <c r="B66" s="39"/>
      <c r="C66" s="99" t="s">
        <v>333</v>
      </c>
      <c r="D66" s="25" t="s">
        <v>72</v>
      </c>
      <c r="E66" s="102">
        <v>36</v>
      </c>
      <c r="F66" s="66"/>
      <c r="G66" s="63"/>
      <c r="H66" s="47">
        <f t="shared" si="10"/>
        <v>0</v>
      </c>
      <c r="I66" s="63"/>
      <c r="J66" s="63"/>
      <c r="K66" s="48">
        <f t="shared" si="11"/>
        <v>0</v>
      </c>
      <c r="L66" s="49">
        <f t="shared" si="12"/>
        <v>0</v>
      </c>
      <c r="M66" s="47">
        <f t="shared" si="13"/>
        <v>0</v>
      </c>
      <c r="N66" s="47">
        <f t="shared" si="14"/>
        <v>0</v>
      </c>
      <c r="O66" s="47">
        <f t="shared" si="15"/>
        <v>0</v>
      </c>
      <c r="P66" s="48">
        <f t="shared" si="16"/>
        <v>0</v>
      </c>
    </row>
    <row r="67" spans="1:16" ht="30.6" x14ac:dyDescent="0.2">
      <c r="A67" s="38">
        <v>19</v>
      </c>
      <c r="B67" s="39"/>
      <c r="C67" s="99" t="s">
        <v>334</v>
      </c>
      <c r="D67" s="25" t="s">
        <v>72</v>
      </c>
      <c r="E67" s="102">
        <v>13</v>
      </c>
      <c r="F67" s="66"/>
      <c r="G67" s="63"/>
      <c r="H67" s="47">
        <f t="shared" si="10"/>
        <v>0</v>
      </c>
      <c r="I67" s="63"/>
      <c r="J67" s="63"/>
      <c r="K67" s="48">
        <f t="shared" si="11"/>
        <v>0</v>
      </c>
      <c r="L67" s="49">
        <f t="shared" si="12"/>
        <v>0</v>
      </c>
      <c r="M67" s="47">
        <f t="shared" si="13"/>
        <v>0</v>
      </c>
      <c r="N67" s="47">
        <f t="shared" si="14"/>
        <v>0</v>
      </c>
      <c r="O67" s="47">
        <f t="shared" si="15"/>
        <v>0</v>
      </c>
      <c r="P67" s="48">
        <f t="shared" si="16"/>
        <v>0</v>
      </c>
    </row>
    <row r="68" spans="1:16" ht="30.6" x14ac:dyDescent="0.2">
      <c r="A68" s="38">
        <v>20</v>
      </c>
      <c r="B68" s="39"/>
      <c r="C68" s="99" t="s">
        <v>335</v>
      </c>
      <c r="D68" s="25" t="s">
        <v>72</v>
      </c>
      <c r="E68" s="102">
        <v>11</v>
      </c>
      <c r="F68" s="66"/>
      <c r="G68" s="63"/>
      <c r="H68" s="47">
        <f t="shared" si="10"/>
        <v>0</v>
      </c>
      <c r="I68" s="63"/>
      <c r="J68" s="63"/>
      <c r="K68" s="48">
        <f t="shared" si="11"/>
        <v>0</v>
      </c>
      <c r="L68" s="49">
        <f t="shared" si="12"/>
        <v>0</v>
      </c>
      <c r="M68" s="47">
        <f t="shared" si="13"/>
        <v>0</v>
      </c>
      <c r="N68" s="47">
        <f t="shared" si="14"/>
        <v>0</v>
      </c>
      <c r="O68" s="47">
        <f t="shared" si="15"/>
        <v>0</v>
      </c>
      <c r="P68" s="48">
        <f t="shared" si="16"/>
        <v>0</v>
      </c>
    </row>
    <row r="69" spans="1:16" ht="30.6" x14ac:dyDescent="0.2">
      <c r="A69" s="38">
        <v>21</v>
      </c>
      <c r="B69" s="39"/>
      <c r="C69" s="99" t="s">
        <v>336</v>
      </c>
      <c r="D69" s="25" t="s">
        <v>72</v>
      </c>
      <c r="E69" s="102">
        <v>11</v>
      </c>
      <c r="F69" s="66"/>
      <c r="G69" s="63"/>
      <c r="H69" s="47">
        <f t="shared" si="10"/>
        <v>0</v>
      </c>
      <c r="I69" s="63"/>
      <c r="J69" s="63"/>
      <c r="K69" s="48">
        <f t="shared" si="11"/>
        <v>0</v>
      </c>
      <c r="L69" s="49">
        <f t="shared" si="12"/>
        <v>0</v>
      </c>
      <c r="M69" s="47">
        <f t="shared" si="13"/>
        <v>0</v>
      </c>
      <c r="N69" s="47">
        <f t="shared" si="14"/>
        <v>0</v>
      </c>
      <c r="O69" s="47">
        <f t="shared" si="15"/>
        <v>0</v>
      </c>
      <c r="P69" s="48">
        <f t="shared" si="16"/>
        <v>0</v>
      </c>
    </row>
    <row r="70" spans="1:16" x14ac:dyDescent="0.2">
      <c r="A70" s="38">
        <v>22</v>
      </c>
      <c r="B70" s="39"/>
      <c r="C70" s="99" t="s">
        <v>337</v>
      </c>
      <c r="D70" s="25" t="s">
        <v>118</v>
      </c>
      <c r="E70" s="102">
        <v>1</v>
      </c>
      <c r="F70" s="66"/>
      <c r="G70" s="63"/>
      <c r="H70" s="47">
        <f t="shared" si="10"/>
        <v>0</v>
      </c>
      <c r="I70" s="63"/>
      <c r="J70" s="63"/>
      <c r="K70" s="48">
        <f t="shared" si="11"/>
        <v>0</v>
      </c>
      <c r="L70" s="49">
        <f t="shared" si="12"/>
        <v>0</v>
      </c>
      <c r="M70" s="47">
        <f t="shared" si="13"/>
        <v>0</v>
      </c>
      <c r="N70" s="47">
        <f t="shared" si="14"/>
        <v>0</v>
      </c>
      <c r="O70" s="47">
        <f t="shared" si="15"/>
        <v>0</v>
      </c>
      <c r="P70" s="48">
        <f t="shared" si="16"/>
        <v>0</v>
      </c>
    </row>
    <row r="71" spans="1:16" x14ac:dyDescent="0.2">
      <c r="A71" s="38">
        <v>23</v>
      </c>
      <c r="B71" s="39"/>
      <c r="C71" s="100" t="s">
        <v>338</v>
      </c>
      <c r="D71" s="25"/>
      <c r="E71" s="102"/>
      <c r="F71" s="66"/>
      <c r="G71" s="63"/>
      <c r="H71" s="47"/>
      <c r="I71" s="63"/>
      <c r="J71" s="63"/>
      <c r="K71" s="48">
        <f t="shared" si="11"/>
        <v>0</v>
      </c>
      <c r="L71" s="49">
        <f t="shared" si="12"/>
        <v>0</v>
      </c>
      <c r="M71" s="47">
        <f t="shared" si="13"/>
        <v>0</v>
      </c>
      <c r="N71" s="47">
        <f t="shared" si="14"/>
        <v>0</v>
      </c>
      <c r="O71" s="47">
        <f t="shared" si="15"/>
        <v>0</v>
      </c>
      <c r="P71" s="48">
        <f t="shared" si="16"/>
        <v>0</v>
      </c>
    </row>
    <row r="72" spans="1:16" ht="20.399999999999999" x14ac:dyDescent="0.2">
      <c r="A72" s="38">
        <v>24</v>
      </c>
      <c r="B72" s="39"/>
      <c r="C72" s="99" t="s">
        <v>304</v>
      </c>
      <c r="D72" s="25" t="s">
        <v>72</v>
      </c>
      <c r="E72" s="102">
        <v>50</v>
      </c>
      <c r="F72" s="66"/>
      <c r="G72" s="63"/>
      <c r="H72" s="47">
        <f t="shared" ref="H72:H82" si="17">ROUND(F72*G72,2)</f>
        <v>0</v>
      </c>
      <c r="I72" s="63"/>
      <c r="J72" s="63"/>
      <c r="K72" s="48">
        <f t="shared" si="11"/>
        <v>0</v>
      </c>
      <c r="L72" s="49">
        <f t="shared" si="12"/>
        <v>0</v>
      </c>
      <c r="M72" s="47">
        <f t="shared" si="13"/>
        <v>0</v>
      </c>
      <c r="N72" s="47">
        <f t="shared" si="14"/>
        <v>0</v>
      </c>
      <c r="O72" s="47">
        <f t="shared" si="15"/>
        <v>0</v>
      </c>
      <c r="P72" s="48">
        <f t="shared" si="16"/>
        <v>0</v>
      </c>
    </row>
    <row r="73" spans="1:16" ht="20.399999999999999" x14ac:dyDescent="0.2">
      <c r="A73" s="38">
        <v>25</v>
      </c>
      <c r="B73" s="39"/>
      <c r="C73" s="99" t="s">
        <v>323</v>
      </c>
      <c r="D73" s="25" t="s">
        <v>72</v>
      </c>
      <c r="E73" s="102">
        <v>14</v>
      </c>
      <c r="F73" s="66"/>
      <c r="G73" s="63"/>
      <c r="H73" s="47">
        <f t="shared" si="17"/>
        <v>0</v>
      </c>
      <c r="I73" s="63"/>
      <c r="J73" s="63"/>
      <c r="K73" s="48">
        <f t="shared" si="11"/>
        <v>0</v>
      </c>
      <c r="L73" s="49">
        <f t="shared" si="12"/>
        <v>0</v>
      </c>
      <c r="M73" s="47">
        <f t="shared" si="13"/>
        <v>0</v>
      </c>
      <c r="N73" s="47">
        <f t="shared" si="14"/>
        <v>0</v>
      </c>
      <c r="O73" s="47">
        <f t="shared" si="15"/>
        <v>0</v>
      </c>
      <c r="P73" s="48">
        <f t="shared" si="16"/>
        <v>0</v>
      </c>
    </row>
    <row r="74" spans="1:16" ht="20.399999999999999" x14ac:dyDescent="0.2">
      <c r="A74" s="38">
        <v>26</v>
      </c>
      <c r="B74" s="39"/>
      <c r="C74" s="99" t="s">
        <v>305</v>
      </c>
      <c r="D74" s="25" t="s">
        <v>72</v>
      </c>
      <c r="E74" s="102">
        <v>7</v>
      </c>
      <c r="F74" s="66"/>
      <c r="G74" s="63"/>
      <c r="H74" s="47">
        <f t="shared" si="17"/>
        <v>0</v>
      </c>
      <c r="I74" s="63"/>
      <c r="J74" s="63"/>
      <c r="K74" s="48">
        <f t="shared" si="11"/>
        <v>0</v>
      </c>
      <c r="L74" s="49">
        <f t="shared" si="12"/>
        <v>0</v>
      </c>
      <c r="M74" s="47">
        <f t="shared" si="13"/>
        <v>0</v>
      </c>
      <c r="N74" s="47">
        <f t="shared" si="14"/>
        <v>0</v>
      </c>
      <c r="O74" s="47">
        <f t="shared" si="15"/>
        <v>0</v>
      </c>
      <c r="P74" s="48">
        <f t="shared" si="16"/>
        <v>0</v>
      </c>
    </row>
    <row r="75" spans="1:16" x14ac:dyDescent="0.2">
      <c r="A75" s="38">
        <v>27</v>
      </c>
      <c r="B75" s="39"/>
      <c r="C75" s="99" t="s">
        <v>324</v>
      </c>
      <c r="D75" s="25" t="s">
        <v>309</v>
      </c>
      <c r="E75" s="102">
        <v>8</v>
      </c>
      <c r="F75" s="66"/>
      <c r="G75" s="63"/>
      <c r="H75" s="47">
        <f t="shared" si="17"/>
        <v>0</v>
      </c>
      <c r="I75" s="63"/>
      <c r="J75" s="63"/>
      <c r="K75" s="48">
        <f t="shared" si="11"/>
        <v>0</v>
      </c>
      <c r="L75" s="49">
        <f t="shared" si="12"/>
        <v>0</v>
      </c>
      <c r="M75" s="47">
        <f t="shared" si="13"/>
        <v>0</v>
      </c>
      <c r="N75" s="47">
        <f t="shared" si="14"/>
        <v>0</v>
      </c>
      <c r="O75" s="47">
        <f t="shared" si="15"/>
        <v>0</v>
      </c>
      <c r="P75" s="48">
        <f t="shared" si="16"/>
        <v>0</v>
      </c>
    </row>
    <row r="76" spans="1:16" x14ac:dyDescent="0.2">
      <c r="A76" s="38">
        <v>28</v>
      </c>
      <c r="B76" s="39"/>
      <c r="C76" s="99" t="s">
        <v>339</v>
      </c>
      <c r="D76" s="25" t="s">
        <v>309</v>
      </c>
      <c r="E76" s="102">
        <v>4</v>
      </c>
      <c r="F76" s="66"/>
      <c r="G76" s="63"/>
      <c r="H76" s="47">
        <f t="shared" si="17"/>
        <v>0</v>
      </c>
      <c r="I76" s="63"/>
      <c r="J76" s="63"/>
      <c r="K76" s="48">
        <f t="shared" si="11"/>
        <v>0</v>
      </c>
      <c r="L76" s="49">
        <f t="shared" si="12"/>
        <v>0</v>
      </c>
      <c r="M76" s="47">
        <f t="shared" si="13"/>
        <v>0</v>
      </c>
      <c r="N76" s="47">
        <f t="shared" si="14"/>
        <v>0</v>
      </c>
      <c r="O76" s="47">
        <f t="shared" si="15"/>
        <v>0</v>
      </c>
      <c r="P76" s="48">
        <f t="shared" si="16"/>
        <v>0</v>
      </c>
    </row>
    <row r="77" spans="1:16" x14ac:dyDescent="0.2">
      <c r="A77" s="38">
        <v>29</v>
      </c>
      <c r="B77" s="39"/>
      <c r="C77" s="99" t="s">
        <v>325</v>
      </c>
      <c r="D77" s="25" t="s">
        <v>309</v>
      </c>
      <c r="E77" s="102">
        <v>4</v>
      </c>
      <c r="F77" s="66"/>
      <c r="G77" s="63"/>
      <c r="H77" s="47">
        <f t="shared" si="17"/>
        <v>0</v>
      </c>
      <c r="I77" s="63"/>
      <c r="J77" s="63"/>
      <c r="K77" s="48">
        <f t="shared" si="11"/>
        <v>0</v>
      </c>
      <c r="L77" s="49">
        <f t="shared" si="12"/>
        <v>0</v>
      </c>
      <c r="M77" s="47">
        <f t="shared" si="13"/>
        <v>0</v>
      </c>
      <c r="N77" s="47">
        <f t="shared" si="14"/>
        <v>0</v>
      </c>
      <c r="O77" s="47">
        <f t="shared" si="15"/>
        <v>0</v>
      </c>
      <c r="P77" s="48">
        <f t="shared" si="16"/>
        <v>0</v>
      </c>
    </row>
    <row r="78" spans="1:16" x14ac:dyDescent="0.2">
      <c r="A78" s="38">
        <v>30</v>
      </c>
      <c r="B78" s="39"/>
      <c r="C78" s="99" t="s">
        <v>311</v>
      </c>
      <c r="D78" s="25" t="s">
        <v>309</v>
      </c>
      <c r="E78" s="102">
        <v>4</v>
      </c>
      <c r="F78" s="66"/>
      <c r="G78" s="63"/>
      <c r="H78" s="47">
        <f t="shared" si="17"/>
        <v>0</v>
      </c>
      <c r="I78" s="63"/>
      <c r="J78" s="63"/>
      <c r="K78" s="48">
        <f t="shared" si="11"/>
        <v>0</v>
      </c>
      <c r="L78" s="49">
        <f t="shared" si="12"/>
        <v>0</v>
      </c>
      <c r="M78" s="47">
        <f t="shared" si="13"/>
        <v>0</v>
      </c>
      <c r="N78" s="47">
        <f t="shared" si="14"/>
        <v>0</v>
      </c>
      <c r="O78" s="47">
        <f t="shared" si="15"/>
        <v>0</v>
      </c>
      <c r="P78" s="48">
        <f t="shared" si="16"/>
        <v>0</v>
      </c>
    </row>
    <row r="79" spans="1:16" ht="30.6" x14ac:dyDescent="0.2">
      <c r="A79" s="38">
        <v>31</v>
      </c>
      <c r="B79" s="39"/>
      <c r="C79" s="99" t="s">
        <v>326</v>
      </c>
      <c r="D79" s="25" t="s">
        <v>309</v>
      </c>
      <c r="E79" s="102">
        <v>12</v>
      </c>
      <c r="F79" s="66"/>
      <c r="G79" s="63"/>
      <c r="H79" s="47">
        <f t="shared" si="17"/>
        <v>0</v>
      </c>
      <c r="I79" s="63"/>
      <c r="J79" s="63"/>
      <c r="K79" s="48">
        <f t="shared" si="11"/>
        <v>0</v>
      </c>
      <c r="L79" s="49">
        <f t="shared" si="12"/>
        <v>0</v>
      </c>
      <c r="M79" s="47">
        <f t="shared" si="13"/>
        <v>0</v>
      </c>
      <c r="N79" s="47">
        <f t="shared" si="14"/>
        <v>0</v>
      </c>
      <c r="O79" s="47">
        <f t="shared" si="15"/>
        <v>0</v>
      </c>
      <c r="P79" s="48">
        <f t="shared" si="16"/>
        <v>0</v>
      </c>
    </row>
    <row r="80" spans="1:16" ht="30.6" x14ac:dyDescent="0.2">
      <c r="A80" s="38">
        <v>32</v>
      </c>
      <c r="B80" s="39"/>
      <c r="C80" s="99" t="s">
        <v>340</v>
      </c>
      <c r="D80" s="25" t="s">
        <v>72</v>
      </c>
      <c r="E80" s="102">
        <v>50</v>
      </c>
      <c r="F80" s="66"/>
      <c r="G80" s="63"/>
      <c r="H80" s="47">
        <f t="shared" si="17"/>
        <v>0</v>
      </c>
      <c r="I80" s="63"/>
      <c r="J80" s="63"/>
      <c r="K80" s="48">
        <f t="shared" si="11"/>
        <v>0</v>
      </c>
      <c r="L80" s="49">
        <f t="shared" si="12"/>
        <v>0</v>
      </c>
      <c r="M80" s="47">
        <f t="shared" si="13"/>
        <v>0</v>
      </c>
      <c r="N80" s="47">
        <f t="shared" si="14"/>
        <v>0</v>
      </c>
      <c r="O80" s="47">
        <f t="shared" si="15"/>
        <v>0</v>
      </c>
      <c r="P80" s="48">
        <f t="shared" si="16"/>
        <v>0</v>
      </c>
    </row>
    <row r="81" spans="1:16" ht="30.6" x14ac:dyDescent="0.2">
      <c r="A81" s="38">
        <v>33</v>
      </c>
      <c r="B81" s="39"/>
      <c r="C81" s="99" t="s">
        <v>341</v>
      </c>
      <c r="D81" s="25" t="s">
        <v>72</v>
      </c>
      <c r="E81" s="102">
        <v>14</v>
      </c>
      <c r="F81" s="66"/>
      <c r="G81" s="63"/>
      <c r="H81" s="47">
        <f t="shared" si="17"/>
        <v>0</v>
      </c>
      <c r="I81" s="63"/>
      <c r="J81" s="63"/>
      <c r="K81" s="48">
        <f t="shared" si="11"/>
        <v>0</v>
      </c>
      <c r="L81" s="49">
        <f t="shared" si="12"/>
        <v>0</v>
      </c>
      <c r="M81" s="47">
        <f t="shared" si="13"/>
        <v>0</v>
      </c>
      <c r="N81" s="47">
        <f t="shared" si="14"/>
        <v>0</v>
      </c>
      <c r="O81" s="47">
        <f t="shared" si="15"/>
        <v>0</v>
      </c>
      <c r="P81" s="48">
        <f t="shared" si="16"/>
        <v>0</v>
      </c>
    </row>
    <row r="82" spans="1:16" ht="30.6" x14ac:dyDescent="0.2">
      <c r="A82" s="38">
        <v>34</v>
      </c>
      <c r="B82" s="39"/>
      <c r="C82" s="99" t="s">
        <v>342</v>
      </c>
      <c r="D82" s="25" t="s">
        <v>72</v>
      </c>
      <c r="E82" s="102">
        <v>7</v>
      </c>
      <c r="F82" s="66"/>
      <c r="G82" s="63"/>
      <c r="H82" s="47">
        <f t="shared" si="17"/>
        <v>0</v>
      </c>
      <c r="I82" s="63"/>
      <c r="J82" s="63"/>
      <c r="K82" s="48">
        <f t="shared" si="11"/>
        <v>0</v>
      </c>
      <c r="L82" s="49">
        <f t="shared" si="12"/>
        <v>0</v>
      </c>
      <c r="M82" s="47">
        <f t="shared" si="13"/>
        <v>0</v>
      </c>
      <c r="N82" s="47">
        <f t="shared" si="14"/>
        <v>0</v>
      </c>
      <c r="O82" s="47">
        <f t="shared" si="15"/>
        <v>0</v>
      </c>
      <c r="P82" s="48">
        <f t="shared" si="16"/>
        <v>0</v>
      </c>
    </row>
    <row r="83" spans="1:16" x14ac:dyDescent="0.2">
      <c r="A83" s="38"/>
      <c r="B83" s="39"/>
      <c r="C83" s="100" t="s">
        <v>343</v>
      </c>
      <c r="D83" s="25"/>
      <c r="E83" s="102"/>
      <c r="F83" s="66"/>
      <c r="G83" s="63"/>
      <c r="H83" s="47"/>
      <c r="I83" s="63"/>
      <c r="J83" s="63"/>
      <c r="K83" s="48">
        <f t="shared" si="11"/>
        <v>0</v>
      </c>
      <c r="L83" s="49">
        <f t="shared" si="12"/>
        <v>0</v>
      </c>
      <c r="M83" s="47">
        <f t="shared" si="13"/>
        <v>0</v>
      </c>
      <c r="N83" s="47">
        <f t="shared" si="14"/>
        <v>0</v>
      </c>
      <c r="O83" s="47">
        <f t="shared" si="15"/>
        <v>0</v>
      </c>
      <c r="P83" s="48">
        <f t="shared" si="16"/>
        <v>0</v>
      </c>
    </row>
    <row r="84" spans="1:16" x14ac:dyDescent="0.2">
      <c r="A84" s="38">
        <v>1</v>
      </c>
      <c r="B84" s="39"/>
      <c r="C84" s="100" t="s">
        <v>344</v>
      </c>
      <c r="D84" s="25"/>
      <c r="E84" s="102"/>
      <c r="F84" s="66"/>
      <c r="G84" s="63"/>
      <c r="H84" s="47"/>
      <c r="I84" s="63"/>
      <c r="J84" s="63"/>
      <c r="K84" s="48">
        <f t="shared" si="11"/>
        <v>0</v>
      </c>
      <c r="L84" s="49">
        <f t="shared" si="12"/>
        <v>0</v>
      </c>
      <c r="M84" s="47">
        <f t="shared" si="13"/>
        <v>0</v>
      </c>
      <c r="N84" s="47">
        <f t="shared" si="14"/>
        <v>0</v>
      </c>
      <c r="O84" s="47">
        <f t="shared" si="15"/>
        <v>0</v>
      </c>
      <c r="P84" s="48">
        <f t="shared" si="16"/>
        <v>0</v>
      </c>
    </row>
    <row r="85" spans="1:16" ht="20.399999999999999" x14ac:dyDescent="0.2">
      <c r="A85" s="38">
        <v>2</v>
      </c>
      <c r="B85" s="39"/>
      <c r="C85" s="99" t="s">
        <v>345</v>
      </c>
      <c r="D85" s="25" t="s">
        <v>72</v>
      </c>
      <c r="E85" s="102">
        <v>40</v>
      </c>
      <c r="F85" s="66"/>
      <c r="G85" s="63"/>
      <c r="H85" s="47">
        <f t="shared" ref="H85:H93" si="18">ROUND(F85*G85,2)</f>
        <v>0</v>
      </c>
      <c r="I85" s="63"/>
      <c r="J85" s="63"/>
      <c r="K85" s="48">
        <f t="shared" si="11"/>
        <v>0</v>
      </c>
      <c r="L85" s="49">
        <f t="shared" si="12"/>
        <v>0</v>
      </c>
      <c r="M85" s="47">
        <f t="shared" si="13"/>
        <v>0</v>
      </c>
      <c r="N85" s="47">
        <f t="shared" si="14"/>
        <v>0</v>
      </c>
      <c r="O85" s="47">
        <f t="shared" si="15"/>
        <v>0</v>
      </c>
      <c r="P85" s="48">
        <f t="shared" si="16"/>
        <v>0</v>
      </c>
    </row>
    <row r="86" spans="1:16" ht="20.399999999999999" x14ac:dyDescent="0.2">
      <c r="A86" s="38">
        <v>3</v>
      </c>
      <c r="B86" s="39"/>
      <c r="C86" s="99" t="s">
        <v>346</v>
      </c>
      <c r="D86" s="25" t="s">
        <v>309</v>
      </c>
      <c r="E86" s="102">
        <v>14</v>
      </c>
      <c r="F86" s="66"/>
      <c r="G86" s="63"/>
      <c r="H86" s="47">
        <f t="shared" si="18"/>
        <v>0</v>
      </c>
      <c r="I86" s="63"/>
      <c r="J86" s="63"/>
      <c r="K86" s="48">
        <f t="shared" si="11"/>
        <v>0</v>
      </c>
      <c r="L86" s="49">
        <f t="shared" si="12"/>
        <v>0</v>
      </c>
      <c r="M86" s="47">
        <f t="shared" si="13"/>
        <v>0</v>
      </c>
      <c r="N86" s="47">
        <f t="shared" si="14"/>
        <v>0</v>
      </c>
      <c r="O86" s="47">
        <f t="shared" si="15"/>
        <v>0</v>
      </c>
      <c r="P86" s="48">
        <f t="shared" si="16"/>
        <v>0</v>
      </c>
    </row>
    <row r="87" spans="1:16" ht="20.399999999999999" x14ac:dyDescent="0.2">
      <c r="A87" s="38">
        <v>4</v>
      </c>
      <c r="B87" s="39"/>
      <c r="C87" s="99" t="s">
        <v>347</v>
      </c>
      <c r="D87" s="25" t="s">
        <v>309</v>
      </c>
      <c r="E87" s="102">
        <v>1</v>
      </c>
      <c r="F87" s="66"/>
      <c r="G87" s="63"/>
      <c r="H87" s="47">
        <f t="shared" si="18"/>
        <v>0</v>
      </c>
      <c r="I87" s="63"/>
      <c r="J87" s="63"/>
      <c r="K87" s="48">
        <f t="shared" si="11"/>
        <v>0</v>
      </c>
      <c r="L87" s="49">
        <f t="shared" si="12"/>
        <v>0</v>
      </c>
      <c r="M87" s="47">
        <f t="shared" si="13"/>
        <v>0</v>
      </c>
      <c r="N87" s="47">
        <f t="shared" si="14"/>
        <v>0</v>
      </c>
      <c r="O87" s="47">
        <f t="shared" si="15"/>
        <v>0</v>
      </c>
      <c r="P87" s="48">
        <f t="shared" si="16"/>
        <v>0</v>
      </c>
    </row>
    <row r="88" spans="1:16" x14ac:dyDescent="0.2">
      <c r="A88" s="38">
        <v>5</v>
      </c>
      <c r="B88" s="39"/>
      <c r="C88" s="99" t="s">
        <v>348</v>
      </c>
      <c r="D88" s="25" t="s">
        <v>309</v>
      </c>
      <c r="E88" s="102">
        <v>2</v>
      </c>
      <c r="F88" s="66"/>
      <c r="G88" s="63"/>
      <c r="H88" s="47">
        <f t="shared" si="18"/>
        <v>0</v>
      </c>
      <c r="I88" s="63"/>
      <c r="J88" s="63"/>
      <c r="K88" s="48">
        <f t="shared" si="11"/>
        <v>0</v>
      </c>
      <c r="L88" s="49">
        <f t="shared" si="12"/>
        <v>0</v>
      </c>
      <c r="M88" s="47">
        <f t="shared" si="13"/>
        <v>0</v>
      </c>
      <c r="N88" s="47">
        <f t="shared" si="14"/>
        <v>0</v>
      </c>
      <c r="O88" s="47">
        <f t="shared" si="15"/>
        <v>0</v>
      </c>
      <c r="P88" s="48">
        <f t="shared" si="16"/>
        <v>0</v>
      </c>
    </row>
    <row r="89" spans="1:16" ht="20.399999999999999" x14ac:dyDescent="0.2">
      <c r="A89" s="38">
        <v>6</v>
      </c>
      <c r="B89" s="39"/>
      <c r="C89" s="99" t="s">
        <v>349</v>
      </c>
      <c r="D89" s="25" t="s">
        <v>72</v>
      </c>
      <c r="E89" s="102">
        <v>3</v>
      </c>
      <c r="F89" s="66"/>
      <c r="G89" s="63"/>
      <c r="H89" s="47">
        <f t="shared" si="18"/>
        <v>0</v>
      </c>
      <c r="I89" s="63"/>
      <c r="J89" s="63"/>
      <c r="K89" s="48">
        <f t="shared" si="11"/>
        <v>0</v>
      </c>
      <c r="L89" s="49">
        <f t="shared" si="12"/>
        <v>0</v>
      </c>
      <c r="M89" s="47">
        <f t="shared" si="13"/>
        <v>0</v>
      </c>
      <c r="N89" s="47">
        <f t="shared" si="14"/>
        <v>0</v>
      </c>
      <c r="O89" s="47">
        <f t="shared" si="15"/>
        <v>0</v>
      </c>
      <c r="P89" s="48">
        <f t="shared" si="16"/>
        <v>0</v>
      </c>
    </row>
    <row r="90" spans="1:16" x14ac:dyDescent="0.2">
      <c r="A90" s="38">
        <v>7</v>
      </c>
      <c r="B90" s="39"/>
      <c r="C90" s="99" t="s">
        <v>350</v>
      </c>
      <c r="D90" s="25" t="s">
        <v>309</v>
      </c>
      <c r="E90" s="102">
        <v>1</v>
      </c>
      <c r="F90" s="66"/>
      <c r="G90" s="63"/>
      <c r="H90" s="47">
        <f t="shared" si="18"/>
        <v>0</v>
      </c>
      <c r="I90" s="63"/>
      <c r="J90" s="63"/>
      <c r="K90" s="48">
        <f t="shared" si="11"/>
        <v>0</v>
      </c>
      <c r="L90" s="49">
        <f t="shared" si="12"/>
        <v>0</v>
      </c>
      <c r="M90" s="47">
        <f t="shared" si="13"/>
        <v>0</v>
      </c>
      <c r="N90" s="47">
        <f t="shared" si="14"/>
        <v>0</v>
      </c>
      <c r="O90" s="47">
        <f t="shared" si="15"/>
        <v>0</v>
      </c>
      <c r="P90" s="48">
        <f t="shared" si="16"/>
        <v>0</v>
      </c>
    </row>
    <row r="91" spans="1:16" x14ac:dyDescent="0.2">
      <c r="A91" s="38">
        <v>8</v>
      </c>
      <c r="B91" s="39"/>
      <c r="C91" s="99" t="s">
        <v>351</v>
      </c>
      <c r="D91" s="25" t="s">
        <v>118</v>
      </c>
      <c r="E91" s="102">
        <v>1</v>
      </c>
      <c r="F91" s="66"/>
      <c r="G91" s="63"/>
      <c r="H91" s="47">
        <f t="shared" si="18"/>
        <v>0</v>
      </c>
      <c r="I91" s="63"/>
      <c r="J91" s="63"/>
      <c r="K91" s="48">
        <f t="shared" si="11"/>
        <v>0</v>
      </c>
      <c r="L91" s="49">
        <f t="shared" si="12"/>
        <v>0</v>
      </c>
      <c r="M91" s="47">
        <f t="shared" si="13"/>
        <v>0</v>
      </c>
      <c r="N91" s="47">
        <f t="shared" si="14"/>
        <v>0</v>
      </c>
      <c r="O91" s="47">
        <f t="shared" si="15"/>
        <v>0</v>
      </c>
      <c r="P91" s="48">
        <f t="shared" si="16"/>
        <v>0</v>
      </c>
    </row>
    <row r="92" spans="1:16" x14ac:dyDescent="0.2">
      <c r="A92" s="38">
        <v>9</v>
      </c>
      <c r="B92" s="39"/>
      <c r="C92" s="99" t="s">
        <v>352</v>
      </c>
      <c r="D92" s="25" t="s">
        <v>309</v>
      </c>
      <c r="E92" s="102">
        <v>2</v>
      </c>
      <c r="F92" s="66"/>
      <c r="G92" s="63"/>
      <c r="H92" s="47">
        <f t="shared" si="18"/>
        <v>0</v>
      </c>
      <c r="I92" s="63"/>
      <c r="J92" s="63"/>
      <c r="K92" s="48">
        <f t="shared" si="11"/>
        <v>0</v>
      </c>
      <c r="L92" s="49">
        <f t="shared" si="12"/>
        <v>0</v>
      </c>
      <c r="M92" s="47">
        <f t="shared" si="13"/>
        <v>0</v>
      </c>
      <c r="N92" s="47">
        <f t="shared" si="14"/>
        <v>0</v>
      </c>
      <c r="O92" s="47">
        <f t="shared" si="15"/>
        <v>0</v>
      </c>
      <c r="P92" s="48">
        <f t="shared" si="16"/>
        <v>0</v>
      </c>
    </row>
    <row r="93" spans="1:16" ht="20.399999999999999" x14ac:dyDescent="0.2">
      <c r="A93" s="38">
        <v>10</v>
      </c>
      <c r="B93" s="39"/>
      <c r="C93" s="99" t="s">
        <v>353</v>
      </c>
      <c r="D93" s="25" t="s">
        <v>72</v>
      </c>
      <c r="E93" s="102">
        <v>40</v>
      </c>
      <c r="F93" s="66"/>
      <c r="G93" s="63"/>
      <c r="H93" s="47">
        <f t="shared" si="18"/>
        <v>0</v>
      </c>
      <c r="I93" s="63"/>
      <c r="J93" s="63"/>
      <c r="K93" s="48">
        <f t="shared" si="11"/>
        <v>0</v>
      </c>
      <c r="L93" s="49">
        <f t="shared" si="12"/>
        <v>0</v>
      </c>
      <c r="M93" s="47">
        <f t="shared" si="13"/>
        <v>0</v>
      </c>
      <c r="N93" s="47">
        <f t="shared" si="14"/>
        <v>0</v>
      </c>
      <c r="O93" s="47">
        <f t="shared" si="15"/>
        <v>0</v>
      </c>
      <c r="P93" s="48">
        <f t="shared" si="16"/>
        <v>0</v>
      </c>
    </row>
    <row r="94" spans="1:16" x14ac:dyDescent="0.2">
      <c r="A94" s="38">
        <v>11</v>
      </c>
      <c r="B94" s="39"/>
      <c r="C94" s="100" t="s">
        <v>354</v>
      </c>
      <c r="D94" s="25"/>
      <c r="E94" s="102"/>
      <c r="F94" s="66"/>
      <c r="G94" s="63"/>
      <c r="H94" s="47"/>
      <c r="I94" s="63"/>
      <c r="J94" s="63"/>
      <c r="K94" s="48">
        <f t="shared" si="11"/>
        <v>0</v>
      </c>
      <c r="L94" s="49">
        <f t="shared" si="12"/>
        <v>0</v>
      </c>
      <c r="M94" s="47">
        <f t="shared" si="13"/>
        <v>0</v>
      </c>
      <c r="N94" s="47">
        <f t="shared" si="14"/>
        <v>0</v>
      </c>
      <c r="O94" s="47">
        <f t="shared" si="15"/>
        <v>0</v>
      </c>
      <c r="P94" s="48">
        <f t="shared" si="16"/>
        <v>0</v>
      </c>
    </row>
    <row r="95" spans="1:16" ht="20.399999999999999" x14ac:dyDescent="0.2">
      <c r="A95" s="38">
        <v>12</v>
      </c>
      <c r="B95" s="39"/>
      <c r="C95" s="99" t="s">
        <v>345</v>
      </c>
      <c r="D95" s="25" t="s">
        <v>72</v>
      </c>
      <c r="E95" s="102">
        <v>60</v>
      </c>
      <c r="F95" s="66"/>
      <c r="G95" s="63"/>
      <c r="H95" s="47">
        <f t="shared" ref="H95:H101" si="19">ROUND(F95*G95,2)</f>
        <v>0</v>
      </c>
      <c r="I95" s="63"/>
      <c r="J95" s="63"/>
      <c r="K95" s="48">
        <f t="shared" si="11"/>
        <v>0</v>
      </c>
      <c r="L95" s="49">
        <f t="shared" si="12"/>
        <v>0</v>
      </c>
      <c r="M95" s="47">
        <f t="shared" si="13"/>
        <v>0</v>
      </c>
      <c r="N95" s="47">
        <f t="shared" si="14"/>
        <v>0</v>
      </c>
      <c r="O95" s="47">
        <f t="shared" si="15"/>
        <v>0</v>
      </c>
      <c r="P95" s="48">
        <f t="shared" si="16"/>
        <v>0</v>
      </c>
    </row>
    <row r="96" spans="1:16" ht="20.399999999999999" x14ac:dyDescent="0.2">
      <c r="A96" s="38">
        <v>13</v>
      </c>
      <c r="B96" s="39"/>
      <c r="C96" s="99" t="s">
        <v>355</v>
      </c>
      <c r="D96" s="25" t="s">
        <v>309</v>
      </c>
      <c r="E96" s="102">
        <v>12</v>
      </c>
      <c r="F96" s="66"/>
      <c r="G96" s="63"/>
      <c r="H96" s="47">
        <f t="shared" si="19"/>
        <v>0</v>
      </c>
      <c r="I96" s="63"/>
      <c r="J96" s="63"/>
      <c r="K96" s="48">
        <f t="shared" si="11"/>
        <v>0</v>
      </c>
      <c r="L96" s="49">
        <f t="shared" si="12"/>
        <v>0</v>
      </c>
      <c r="M96" s="47">
        <f t="shared" si="13"/>
        <v>0</v>
      </c>
      <c r="N96" s="47">
        <f t="shared" si="14"/>
        <v>0</v>
      </c>
      <c r="O96" s="47">
        <f t="shared" si="15"/>
        <v>0</v>
      </c>
      <c r="P96" s="48">
        <f t="shared" si="16"/>
        <v>0</v>
      </c>
    </row>
    <row r="97" spans="1:16" ht="20.399999999999999" x14ac:dyDescent="0.2">
      <c r="A97" s="38">
        <v>14</v>
      </c>
      <c r="B97" s="39"/>
      <c r="C97" s="99" t="s">
        <v>356</v>
      </c>
      <c r="D97" s="25" t="s">
        <v>309</v>
      </c>
      <c r="E97" s="102">
        <v>12</v>
      </c>
      <c r="F97" s="66"/>
      <c r="G97" s="63"/>
      <c r="H97" s="47">
        <f t="shared" si="19"/>
        <v>0</v>
      </c>
      <c r="I97" s="63"/>
      <c r="J97" s="63"/>
      <c r="K97" s="48">
        <f t="shared" si="11"/>
        <v>0</v>
      </c>
      <c r="L97" s="49">
        <f t="shared" si="12"/>
        <v>0</v>
      </c>
      <c r="M97" s="47">
        <f t="shared" si="13"/>
        <v>0</v>
      </c>
      <c r="N97" s="47">
        <f t="shared" si="14"/>
        <v>0</v>
      </c>
      <c r="O97" s="47">
        <f t="shared" si="15"/>
        <v>0</v>
      </c>
      <c r="P97" s="48">
        <f t="shared" si="16"/>
        <v>0</v>
      </c>
    </row>
    <row r="98" spans="1:16" x14ac:dyDescent="0.2">
      <c r="A98" s="38">
        <v>15</v>
      </c>
      <c r="B98" s="39"/>
      <c r="C98" s="99" t="s">
        <v>357</v>
      </c>
      <c r="D98" s="25" t="s">
        <v>309</v>
      </c>
      <c r="E98" s="102">
        <v>8</v>
      </c>
      <c r="F98" s="66"/>
      <c r="G98" s="63"/>
      <c r="H98" s="47">
        <f t="shared" si="19"/>
        <v>0</v>
      </c>
      <c r="I98" s="63"/>
      <c r="J98" s="63"/>
      <c r="K98" s="48">
        <f t="shared" si="11"/>
        <v>0</v>
      </c>
      <c r="L98" s="49">
        <f t="shared" si="12"/>
        <v>0</v>
      </c>
      <c r="M98" s="47">
        <f t="shared" si="13"/>
        <v>0</v>
      </c>
      <c r="N98" s="47">
        <f t="shared" si="14"/>
        <v>0</v>
      </c>
      <c r="O98" s="47">
        <f t="shared" si="15"/>
        <v>0</v>
      </c>
      <c r="P98" s="48">
        <f t="shared" si="16"/>
        <v>0</v>
      </c>
    </row>
    <row r="99" spans="1:16" x14ac:dyDescent="0.2">
      <c r="A99" s="38">
        <v>16</v>
      </c>
      <c r="B99" s="39"/>
      <c r="C99" s="99" t="s">
        <v>358</v>
      </c>
      <c r="D99" s="25" t="s">
        <v>309</v>
      </c>
      <c r="E99" s="102">
        <v>4</v>
      </c>
      <c r="F99" s="66"/>
      <c r="G99" s="63"/>
      <c r="H99" s="47">
        <f t="shared" si="19"/>
        <v>0</v>
      </c>
      <c r="I99" s="63"/>
      <c r="J99" s="63"/>
      <c r="K99" s="48">
        <f t="shared" si="11"/>
        <v>0</v>
      </c>
      <c r="L99" s="49">
        <f t="shared" si="12"/>
        <v>0</v>
      </c>
      <c r="M99" s="47">
        <f t="shared" si="13"/>
        <v>0</v>
      </c>
      <c r="N99" s="47">
        <f t="shared" si="14"/>
        <v>0</v>
      </c>
      <c r="O99" s="47">
        <f t="shared" si="15"/>
        <v>0</v>
      </c>
      <c r="P99" s="48">
        <f t="shared" si="16"/>
        <v>0</v>
      </c>
    </row>
    <row r="100" spans="1:16" x14ac:dyDescent="0.2">
      <c r="A100" s="38">
        <v>17</v>
      </c>
      <c r="B100" s="39"/>
      <c r="C100" s="99" t="s">
        <v>359</v>
      </c>
      <c r="D100" s="25" t="s">
        <v>118</v>
      </c>
      <c r="E100" s="102">
        <v>12</v>
      </c>
      <c r="F100" s="66"/>
      <c r="G100" s="63"/>
      <c r="H100" s="47">
        <f t="shared" si="19"/>
        <v>0</v>
      </c>
      <c r="I100" s="63"/>
      <c r="J100" s="63"/>
      <c r="K100" s="48">
        <f t="shared" si="11"/>
        <v>0</v>
      </c>
      <c r="L100" s="49">
        <f t="shared" si="12"/>
        <v>0</v>
      </c>
      <c r="M100" s="47">
        <f t="shared" si="13"/>
        <v>0</v>
      </c>
      <c r="N100" s="47">
        <f t="shared" si="14"/>
        <v>0</v>
      </c>
      <c r="O100" s="47">
        <f t="shared" si="15"/>
        <v>0</v>
      </c>
      <c r="P100" s="48">
        <f t="shared" si="16"/>
        <v>0</v>
      </c>
    </row>
    <row r="101" spans="1:16" ht="20.399999999999999" x14ac:dyDescent="0.2">
      <c r="A101" s="38">
        <v>18</v>
      </c>
      <c r="B101" s="39"/>
      <c r="C101" s="99" t="s">
        <v>353</v>
      </c>
      <c r="D101" s="25" t="s">
        <v>72</v>
      </c>
      <c r="E101" s="102">
        <v>60</v>
      </c>
      <c r="F101" s="66"/>
      <c r="G101" s="63"/>
      <c r="H101" s="47">
        <f t="shared" si="19"/>
        <v>0</v>
      </c>
      <c r="I101" s="63"/>
      <c r="J101" s="63"/>
      <c r="K101" s="48">
        <f t="shared" si="11"/>
        <v>0</v>
      </c>
      <c r="L101" s="49">
        <f t="shared" si="12"/>
        <v>0</v>
      </c>
      <c r="M101" s="47">
        <f t="shared" si="13"/>
        <v>0</v>
      </c>
      <c r="N101" s="47">
        <f t="shared" si="14"/>
        <v>0</v>
      </c>
      <c r="O101" s="47">
        <f t="shared" si="15"/>
        <v>0</v>
      </c>
      <c r="P101" s="48">
        <f t="shared" si="16"/>
        <v>0</v>
      </c>
    </row>
    <row r="102" spans="1:16" x14ac:dyDescent="0.2">
      <c r="A102" s="38"/>
      <c r="B102" s="39"/>
      <c r="C102" s="100" t="s">
        <v>116</v>
      </c>
      <c r="D102" s="25"/>
      <c r="E102" s="102"/>
      <c r="F102" s="66"/>
      <c r="G102" s="63"/>
      <c r="H102" s="47"/>
      <c r="I102" s="63"/>
      <c r="J102" s="63"/>
      <c r="K102" s="48">
        <f t="shared" si="11"/>
        <v>0</v>
      </c>
      <c r="L102" s="49">
        <f t="shared" si="12"/>
        <v>0</v>
      </c>
      <c r="M102" s="47">
        <f t="shared" si="13"/>
        <v>0</v>
      </c>
      <c r="N102" s="47">
        <f t="shared" si="14"/>
        <v>0</v>
      </c>
      <c r="O102" s="47">
        <f t="shared" si="15"/>
        <v>0</v>
      </c>
      <c r="P102" s="48">
        <f t="shared" si="16"/>
        <v>0</v>
      </c>
    </row>
    <row r="103" spans="1:16" ht="40.799999999999997" x14ac:dyDescent="0.2">
      <c r="A103" s="38">
        <v>1</v>
      </c>
      <c r="B103" s="39"/>
      <c r="C103" s="99" t="s">
        <v>360</v>
      </c>
      <c r="D103" s="25" t="s">
        <v>118</v>
      </c>
      <c r="E103" s="102">
        <v>16</v>
      </c>
      <c r="F103" s="66"/>
      <c r="G103" s="63"/>
      <c r="H103" s="47">
        <f t="shared" ref="H103:H112" si="20">ROUND(F103*G103,2)</f>
        <v>0</v>
      </c>
      <c r="I103" s="63"/>
      <c r="J103" s="63"/>
      <c r="K103" s="48">
        <f t="shared" si="11"/>
        <v>0</v>
      </c>
      <c r="L103" s="49">
        <f t="shared" si="12"/>
        <v>0</v>
      </c>
      <c r="M103" s="47">
        <f t="shared" si="13"/>
        <v>0</v>
      </c>
      <c r="N103" s="47">
        <f t="shared" si="14"/>
        <v>0</v>
      </c>
      <c r="O103" s="47">
        <f t="shared" si="15"/>
        <v>0</v>
      </c>
      <c r="P103" s="48">
        <f t="shared" si="16"/>
        <v>0</v>
      </c>
    </row>
    <row r="104" spans="1:16" ht="20.399999999999999" x14ac:dyDescent="0.2">
      <c r="A104" s="38">
        <v>2</v>
      </c>
      <c r="B104" s="39"/>
      <c r="C104" s="99" t="s">
        <v>361</v>
      </c>
      <c r="D104" s="25" t="s">
        <v>118</v>
      </c>
      <c r="E104" s="102">
        <v>12</v>
      </c>
      <c r="F104" s="66"/>
      <c r="G104" s="63"/>
      <c r="H104" s="47">
        <f t="shared" si="20"/>
        <v>0</v>
      </c>
      <c r="I104" s="63"/>
      <c r="J104" s="63"/>
      <c r="K104" s="48">
        <f t="shared" si="11"/>
        <v>0</v>
      </c>
      <c r="L104" s="49">
        <f t="shared" si="12"/>
        <v>0</v>
      </c>
      <c r="M104" s="47">
        <f t="shared" si="13"/>
        <v>0</v>
      </c>
      <c r="N104" s="47">
        <f t="shared" si="14"/>
        <v>0</v>
      </c>
      <c r="O104" s="47">
        <f t="shared" si="15"/>
        <v>0</v>
      </c>
      <c r="P104" s="48">
        <f t="shared" si="16"/>
        <v>0</v>
      </c>
    </row>
    <row r="105" spans="1:16" x14ac:dyDescent="0.2">
      <c r="A105" s="38">
        <v>5</v>
      </c>
      <c r="B105" s="39"/>
      <c r="C105" s="99" t="s">
        <v>362</v>
      </c>
      <c r="D105" s="25" t="s">
        <v>118</v>
      </c>
      <c r="E105" s="102">
        <v>1</v>
      </c>
      <c r="F105" s="66"/>
      <c r="G105" s="63"/>
      <c r="H105" s="47">
        <f t="shared" si="20"/>
        <v>0</v>
      </c>
      <c r="I105" s="63"/>
      <c r="J105" s="63"/>
      <c r="K105" s="48">
        <f t="shared" si="11"/>
        <v>0</v>
      </c>
      <c r="L105" s="49">
        <f t="shared" si="12"/>
        <v>0</v>
      </c>
      <c r="M105" s="47">
        <f t="shared" si="13"/>
        <v>0</v>
      </c>
      <c r="N105" s="47">
        <f t="shared" si="14"/>
        <v>0</v>
      </c>
      <c r="O105" s="47">
        <f t="shared" si="15"/>
        <v>0</v>
      </c>
      <c r="P105" s="48">
        <f t="shared" si="16"/>
        <v>0</v>
      </c>
    </row>
    <row r="106" spans="1:16" x14ac:dyDescent="0.2">
      <c r="A106" s="38">
        <v>5</v>
      </c>
      <c r="B106" s="39"/>
      <c r="C106" s="99" t="s">
        <v>363</v>
      </c>
      <c r="D106" s="25" t="s">
        <v>118</v>
      </c>
      <c r="E106" s="102">
        <v>1</v>
      </c>
      <c r="F106" s="66"/>
      <c r="G106" s="63"/>
      <c r="H106" s="47">
        <f t="shared" si="20"/>
        <v>0</v>
      </c>
      <c r="I106" s="63"/>
      <c r="J106" s="63"/>
      <c r="K106" s="48">
        <f t="shared" si="11"/>
        <v>0</v>
      </c>
      <c r="L106" s="49">
        <f t="shared" si="12"/>
        <v>0</v>
      </c>
      <c r="M106" s="47">
        <f t="shared" si="13"/>
        <v>0</v>
      </c>
      <c r="N106" s="47">
        <f t="shared" si="14"/>
        <v>0</v>
      </c>
      <c r="O106" s="47">
        <f t="shared" si="15"/>
        <v>0</v>
      </c>
      <c r="P106" s="48">
        <f t="shared" si="16"/>
        <v>0</v>
      </c>
    </row>
    <row r="107" spans="1:16" x14ac:dyDescent="0.2">
      <c r="A107" s="38">
        <v>6</v>
      </c>
      <c r="B107" s="39"/>
      <c r="C107" s="99" t="s">
        <v>364</v>
      </c>
      <c r="D107" s="25" t="s">
        <v>118</v>
      </c>
      <c r="E107" s="102">
        <v>1</v>
      </c>
      <c r="F107" s="66"/>
      <c r="G107" s="63"/>
      <c r="H107" s="47">
        <f t="shared" si="20"/>
        <v>0</v>
      </c>
      <c r="I107" s="63"/>
      <c r="J107" s="63"/>
      <c r="K107" s="48">
        <f t="shared" si="11"/>
        <v>0</v>
      </c>
      <c r="L107" s="49">
        <f t="shared" si="12"/>
        <v>0</v>
      </c>
      <c r="M107" s="47">
        <f t="shared" si="13"/>
        <v>0</v>
      </c>
      <c r="N107" s="47">
        <f t="shared" si="14"/>
        <v>0</v>
      </c>
      <c r="O107" s="47">
        <f t="shared" si="15"/>
        <v>0</v>
      </c>
      <c r="P107" s="48">
        <f t="shared" si="16"/>
        <v>0</v>
      </c>
    </row>
    <row r="108" spans="1:16" x14ac:dyDescent="0.2">
      <c r="A108" s="38">
        <v>6</v>
      </c>
      <c r="B108" s="39"/>
      <c r="C108" s="99" t="s">
        <v>365</v>
      </c>
      <c r="D108" s="25" t="s">
        <v>118</v>
      </c>
      <c r="E108" s="102">
        <v>1</v>
      </c>
      <c r="F108" s="66"/>
      <c r="G108" s="63"/>
      <c r="H108" s="47">
        <f t="shared" si="20"/>
        <v>0</v>
      </c>
      <c r="I108" s="63"/>
      <c r="J108" s="63"/>
      <c r="K108" s="48">
        <f t="shared" si="11"/>
        <v>0</v>
      </c>
      <c r="L108" s="49">
        <f t="shared" si="12"/>
        <v>0</v>
      </c>
      <c r="M108" s="47">
        <f t="shared" si="13"/>
        <v>0</v>
      </c>
      <c r="N108" s="47">
        <f t="shared" si="14"/>
        <v>0</v>
      </c>
      <c r="O108" s="47">
        <f t="shared" si="15"/>
        <v>0</v>
      </c>
      <c r="P108" s="48">
        <f t="shared" si="16"/>
        <v>0</v>
      </c>
    </row>
    <row r="109" spans="1:16" x14ac:dyDescent="0.2">
      <c r="A109" s="38">
        <v>6</v>
      </c>
      <c r="B109" s="39"/>
      <c r="C109" s="99" t="s">
        <v>298</v>
      </c>
      <c r="D109" s="25" t="s">
        <v>118</v>
      </c>
      <c r="E109" s="102">
        <v>1</v>
      </c>
      <c r="F109" s="66"/>
      <c r="G109" s="63"/>
      <c r="H109" s="47">
        <f t="shared" si="20"/>
        <v>0</v>
      </c>
      <c r="I109" s="63"/>
      <c r="J109" s="63"/>
      <c r="K109" s="48">
        <f t="shared" si="11"/>
        <v>0</v>
      </c>
      <c r="L109" s="49">
        <f t="shared" si="12"/>
        <v>0</v>
      </c>
      <c r="M109" s="47">
        <f t="shared" si="13"/>
        <v>0</v>
      </c>
      <c r="N109" s="47">
        <f t="shared" si="14"/>
        <v>0</v>
      </c>
      <c r="O109" s="47">
        <f t="shared" si="15"/>
        <v>0</v>
      </c>
      <c r="P109" s="48">
        <f t="shared" si="16"/>
        <v>0</v>
      </c>
    </row>
    <row r="110" spans="1:16" ht="30.6" x14ac:dyDescent="0.2">
      <c r="A110" s="38">
        <v>6</v>
      </c>
      <c r="B110" s="39"/>
      <c r="C110" s="99" t="s">
        <v>366</v>
      </c>
      <c r="D110" s="25" t="s">
        <v>118</v>
      </c>
      <c r="E110" s="102">
        <v>1</v>
      </c>
      <c r="F110" s="66"/>
      <c r="G110" s="63"/>
      <c r="H110" s="47">
        <f t="shared" si="20"/>
        <v>0</v>
      </c>
      <c r="I110" s="63"/>
      <c r="J110" s="63"/>
      <c r="K110" s="48">
        <f t="shared" si="11"/>
        <v>0</v>
      </c>
      <c r="L110" s="49">
        <f t="shared" si="12"/>
        <v>0</v>
      </c>
      <c r="M110" s="47">
        <f t="shared" si="13"/>
        <v>0</v>
      </c>
      <c r="N110" s="47">
        <f t="shared" si="14"/>
        <v>0</v>
      </c>
      <c r="O110" s="47">
        <f t="shared" si="15"/>
        <v>0</v>
      </c>
      <c r="P110" s="48">
        <f t="shared" si="16"/>
        <v>0</v>
      </c>
    </row>
    <row r="111" spans="1:16" x14ac:dyDescent="0.2">
      <c r="A111" s="38">
        <v>6</v>
      </c>
      <c r="B111" s="39"/>
      <c r="C111" s="99" t="s">
        <v>367</v>
      </c>
      <c r="D111" s="25" t="s">
        <v>118</v>
      </c>
      <c r="E111" s="102">
        <v>1</v>
      </c>
      <c r="F111" s="66"/>
      <c r="G111" s="63"/>
      <c r="H111" s="47">
        <f t="shared" si="20"/>
        <v>0</v>
      </c>
      <c r="I111" s="63"/>
      <c r="J111" s="63"/>
      <c r="K111" s="48">
        <f t="shared" si="11"/>
        <v>0</v>
      </c>
      <c r="L111" s="49">
        <f t="shared" si="12"/>
        <v>0</v>
      </c>
      <c r="M111" s="47">
        <f t="shared" si="13"/>
        <v>0</v>
      </c>
      <c r="N111" s="47">
        <f t="shared" si="14"/>
        <v>0</v>
      </c>
      <c r="O111" s="47">
        <f t="shared" si="15"/>
        <v>0</v>
      </c>
      <c r="P111" s="48">
        <f t="shared" si="16"/>
        <v>0</v>
      </c>
    </row>
    <row r="112" spans="1:16" ht="10.8" thickBot="1" x14ac:dyDescent="0.25">
      <c r="A112" s="38">
        <v>5</v>
      </c>
      <c r="B112" s="39"/>
      <c r="C112" s="99" t="s">
        <v>368</v>
      </c>
      <c r="D112" s="25" t="s">
        <v>118</v>
      </c>
      <c r="E112" s="102">
        <v>1</v>
      </c>
      <c r="F112" s="66"/>
      <c r="G112" s="63"/>
      <c r="H112" s="47">
        <f t="shared" si="20"/>
        <v>0</v>
      </c>
      <c r="I112" s="63"/>
      <c r="J112" s="63"/>
      <c r="K112" s="48">
        <f t="shared" si="11"/>
        <v>0</v>
      </c>
      <c r="L112" s="49">
        <f t="shared" si="12"/>
        <v>0</v>
      </c>
      <c r="M112" s="47">
        <f t="shared" si="13"/>
        <v>0</v>
      </c>
      <c r="N112" s="47">
        <f t="shared" si="14"/>
        <v>0</v>
      </c>
      <c r="O112" s="47">
        <f t="shared" si="15"/>
        <v>0</v>
      </c>
      <c r="P112" s="48">
        <f t="shared" si="16"/>
        <v>0</v>
      </c>
    </row>
    <row r="113" spans="1:16" ht="10.8" thickBot="1" x14ac:dyDescent="0.25">
      <c r="A113" s="164" t="s">
        <v>384</v>
      </c>
      <c r="B113" s="165"/>
      <c r="C113" s="165"/>
      <c r="D113" s="165"/>
      <c r="E113" s="165"/>
      <c r="F113" s="165"/>
      <c r="G113" s="165"/>
      <c r="H113" s="165"/>
      <c r="I113" s="165"/>
      <c r="J113" s="165"/>
      <c r="K113" s="166"/>
      <c r="L113" s="67">
        <f>SUM(L14:L112)</f>
        <v>0</v>
      </c>
      <c r="M113" s="68">
        <f>SUM(M14:M112)</f>
        <v>0</v>
      </c>
      <c r="N113" s="68">
        <f>SUM(N14:N112)</f>
        <v>0</v>
      </c>
      <c r="O113" s="68">
        <f>SUM(O14:O112)</f>
        <v>0</v>
      </c>
      <c r="P113" s="69">
        <f>SUM(P14:P112)</f>
        <v>0</v>
      </c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14</v>
      </c>
      <c r="B116" s="17"/>
      <c r="C116" s="163">
        <f>'Kops a'!C33:H33</f>
        <v>0</v>
      </c>
      <c r="D116" s="163"/>
      <c r="E116" s="163"/>
      <c r="F116" s="163"/>
      <c r="G116" s="163"/>
      <c r="H116" s="163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19" t="s">
        <v>15</v>
      </c>
      <c r="D117" s="119"/>
      <c r="E117" s="119"/>
      <c r="F117" s="119"/>
      <c r="G117" s="119"/>
      <c r="H117" s="119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86" t="str">
        <f>'Kops a'!A36</f>
        <v xml:space="preserve">Tāme sastādīta </v>
      </c>
      <c r="B119" s="87"/>
      <c r="C119" s="87"/>
      <c r="D119" s="8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" t="s">
        <v>37</v>
      </c>
      <c r="B121" s="17"/>
      <c r="C121" s="163">
        <f>'Kops a'!C38:H38</f>
        <v>0</v>
      </c>
      <c r="D121" s="163"/>
      <c r="E121" s="163"/>
      <c r="F121" s="163"/>
      <c r="G121" s="163"/>
      <c r="H121" s="163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19" t="s">
        <v>15</v>
      </c>
      <c r="D122" s="119"/>
      <c r="E122" s="119"/>
      <c r="F122" s="119"/>
      <c r="G122" s="119"/>
      <c r="H122" s="119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86" t="s">
        <v>54</v>
      </c>
      <c r="B124" s="87"/>
      <c r="C124" s="91">
        <f>'Kops a'!C41</f>
        <v>0</v>
      </c>
      <c r="D124" s="50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22:H122"/>
    <mergeCell ref="C4:I4"/>
    <mergeCell ref="F12:K12"/>
    <mergeCell ref="J9:M9"/>
    <mergeCell ref="D8:L8"/>
    <mergeCell ref="A113:K113"/>
    <mergeCell ref="C116:H116"/>
    <mergeCell ref="C117:H117"/>
    <mergeCell ref="C121:H121"/>
  </mergeCells>
  <conditionalFormatting sqref="B73:G82 I73:J112 A83:G112 I14:J57 A14:G50">
    <cfRule type="cellIs" dxfId="19" priority="60" operator="equal">
      <formula>0</formula>
    </cfRule>
  </conditionalFormatting>
  <conditionalFormatting sqref="N9:O9 H73:H112 K65:P112 K14:P57 H14:H57">
    <cfRule type="cellIs" dxfId="18" priority="59" operator="equal">
      <formula>0</formula>
    </cfRule>
  </conditionalFormatting>
  <conditionalFormatting sqref="C2:I2">
    <cfRule type="cellIs" dxfId="17" priority="56" operator="equal">
      <formula>0</formula>
    </cfRule>
  </conditionalFormatting>
  <conditionalFormatting sqref="O10">
    <cfRule type="cellIs" dxfId="16" priority="55" operator="equal">
      <formula>"20__. gada __. _________"</formula>
    </cfRule>
  </conditionalFormatting>
  <conditionalFormatting sqref="A113:K113">
    <cfRule type="containsText" dxfId="15" priority="54" operator="containsText" text="Tiešās izmaksas kopā, t. sk. darba devēja sociālais nodoklis __.__% ">
      <formula>NOT(ISERROR(SEARCH("Tiešās izmaksas kopā, t. sk. darba devēja sociālais nodoklis __.__% ",A113)))</formula>
    </cfRule>
  </conditionalFormatting>
  <conditionalFormatting sqref="L113:P113">
    <cfRule type="cellIs" dxfId="14" priority="49" operator="equal">
      <formula>0</formula>
    </cfRule>
  </conditionalFormatting>
  <conditionalFormatting sqref="C4:I4">
    <cfRule type="cellIs" dxfId="13" priority="48" operator="equal">
      <formula>0</formula>
    </cfRule>
  </conditionalFormatting>
  <conditionalFormatting sqref="D5:L8">
    <cfRule type="cellIs" dxfId="12" priority="44" operator="equal">
      <formula>0</formula>
    </cfRule>
  </conditionalFormatting>
  <conditionalFormatting sqref="C121:H121">
    <cfRule type="cellIs" dxfId="11" priority="37" operator="equal">
      <formula>0</formula>
    </cfRule>
  </conditionalFormatting>
  <conditionalFormatting sqref="C116:H116">
    <cfRule type="cellIs" dxfId="10" priority="36" operator="equal">
      <formula>0</formula>
    </cfRule>
  </conditionalFormatting>
  <conditionalFormatting sqref="P10">
    <cfRule type="cellIs" dxfId="9" priority="40" operator="equal">
      <formula>"20__. gada __. _________"</formula>
    </cfRule>
  </conditionalFormatting>
  <conditionalFormatting sqref="C121:H121 C124 C116:H116">
    <cfRule type="cellIs" dxfId="8" priority="35" operator="equal">
      <formula>0</formula>
    </cfRule>
  </conditionalFormatting>
  <conditionalFormatting sqref="D1">
    <cfRule type="cellIs" dxfId="7" priority="34" operator="equal">
      <formula>0</formula>
    </cfRule>
  </conditionalFormatting>
  <conditionalFormatting sqref="A9">
    <cfRule type="containsText" dxfId="6" priority="3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B58:E72 B51:G57 A51:A82">
    <cfRule type="cellIs" dxfId="5" priority="7" operator="equal">
      <formula>0</formula>
    </cfRule>
  </conditionalFormatting>
  <conditionalFormatting sqref="L58:P64">
    <cfRule type="cellIs" dxfId="4" priority="5" operator="equal">
      <formula>0</formula>
    </cfRule>
  </conditionalFormatting>
  <conditionalFormatting sqref="I58:J72 F58:G72">
    <cfRule type="cellIs" dxfId="3" priority="4" operator="equal">
      <formula>0</formula>
    </cfRule>
  </conditionalFormatting>
  <conditionalFormatting sqref="K58:K64 H58:H72">
    <cfRule type="cellIs" dxfId="2" priority="3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" operator="containsText" id="{9C848299-F747-4D4C-BE47-58A1BBDB8A5B}">
            <xm:f>NOT(ISERROR(SEARCH("Tāme sastādīta ____. gada ___. ______________",A119)))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containsText" priority="38" operator="containsText" id="{1A9581D5-9790-4D5D-94E5-4E7B8C258AD0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A36" sqref="A36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4" t="s">
        <v>1</v>
      </c>
      <c r="C4" s="11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5" t="s">
        <v>3</v>
      </c>
      <c r="C8" s="115"/>
    </row>
    <row r="11" spans="1:3" x14ac:dyDescent="0.2">
      <c r="B11" s="2" t="s">
        <v>4</v>
      </c>
    </row>
    <row r="12" spans="1:3" x14ac:dyDescent="0.2">
      <c r="B12" s="84" t="s">
        <v>52</v>
      </c>
    </row>
    <row r="13" spans="1:3" ht="20.399999999999999" x14ac:dyDescent="0.2">
      <c r="A13" s="4" t="s">
        <v>5</v>
      </c>
      <c r="B13" s="77" t="s">
        <v>56</v>
      </c>
      <c r="C13" s="77"/>
    </row>
    <row r="14" spans="1:3" ht="20.399999999999999" x14ac:dyDescent="0.2">
      <c r="A14" s="4" t="s">
        <v>6</v>
      </c>
      <c r="B14" s="77" t="s">
        <v>55</v>
      </c>
      <c r="C14" s="77"/>
    </row>
    <row r="15" spans="1:3" x14ac:dyDescent="0.2">
      <c r="A15" s="4" t="s">
        <v>7</v>
      </c>
      <c r="B15" s="76" t="s">
        <v>57</v>
      </c>
      <c r="C15" s="76"/>
    </row>
    <row r="16" spans="1:3" x14ac:dyDescent="0.2">
      <c r="A16" s="4" t="s">
        <v>8</v>
      </c>
      <c r="B16" s="75"/>
      <c r="C16" s="75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79">
        <v>1</v>
      </c>
      <c r="B19" s="103" t="s">
        <v>55</v>
      </c>
      <c r="C19" s="9">
        <f>'Kops a'!E28</f>
        <v>0</v>
      </c>
    </row>
    <row r="20" spans="1:3" x14ac:dyDescent="0.2">
      <c r="A20" s="80"/>
      <c r="B20" s="81"/>
      <c r="C20" s="10"/>
    </row>
    <row r="21" spans="1:3" x14ac:dyDescent="0.2">
      <c r="A21" s="82"/>
      <c r="B21" s="8"/>
      <c r="C21" s="10"/>
    </row>
    <row r="22" spans="1:3" x14ac:dyDescent="0.2">
      <c r="A22" s="82"/>
      <c r="B22" s="8"/>
      <c r="C22" s="10"/>
    </row>
    <row r="23" spans="1:3" x14ac:dyDescent="0.2">
      <c r="A23" s="82"/>
      <c r="B23" s="8"/>
      <c r="C23" s="10"/>
    </row>
    <row r="24" spans="1:3" x14ac:dyDescent="0.2">
      <c r="A24" s="82"/>
      <c r="B24" s="8"/>
      <c r="C24" s="10"/>
    </row>
    <row r="25" spans="1:3" ht="10.8" thickBot="1" x14ac:dyDescent="0.25">
      <c r="A25" s="83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16" t="s">
        <v>13</v>
      </c>
      <c r="B28" s="117"/>
      <c r="C28" s="16">
        <f>ROUND(C26*21%,2)</f>
        <v>0</v>
      </c>
    </row>
    <row r="31" spans="1:3" x14ac:dyDescent="0.2">
      <c r="A31" s="1" t="s">
        <v>14</v>
      </c>
      <c r="B31" s="118"/>
      <c r="C31" s="118"/>
    </row>
    <row r="32" spans="1:3" x14ac:dyDescent="0.2">
      <c r="B32" s="119" t="s">
        <v>15</v>
      </c>
      <c r="C32" s="119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383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70" priority="9" operator="equal">
      <formula>0</formula>
    </cfRule>
  </conditionalFormatting>
  <conditionalFormatting sqref="B13:B16">
    <cfRule type="cellIs" dxfId="169" priority="8" operator="equal">
      <formula>0</formula>
    </cfRule>
  </conditionalFormatting>
  <conditionalFormatting sqref="B19">
    <cfRule type="cellIs" dxfId="168" priority="7" operator="equal">
      <formula>0</formula>
    </cfRule>
  </conditionalFormatting>
  <conditionalFormatting sqref="B34">
    <cfRule type="cellIs" dxfId="167" priority="5" operator="equal">
      <formula>0</formula>
    </cfRule>
  </conditionalFormatting>
  <conditionalFormatting sqref="B31:C31">
    <cfRule type="cellIs" dxfId="166" priority="3" operator="equal">
      <formula>0</formula>
    </cfRule>
  </conditionalFormatting>
  <conditionalFormatting sqref="A19">
    <cfRule type="cellIs" dxfId="165" priority="2" operator="equal">
      <formula>0</formula>
    </cfRule>
  </conditionalFormatting>
  <conditionalFormatting sqref="A36">
    <cfRule type="containsText" dxfId="164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opLeftCell="A11" workbookViewId="0">
      <selection activeCell="D44" sqref="D44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15"/>
      <c r="H1" s="115"/>
      <c r="I1" s="115"/>
    </row>
    <row r="2" spans="1:9" x14ac:dyDescent="0.2">
      <c r="A2" s="157" t="s">
        <v>16</v>
      </c>
      <c r="B2" s="157"/>
      <c r="C2" s="157"/>
      <c r="D2" s="157"/>
      <c r="E2" s="157"/>
      <c r="F2" s="157"/>
      <c r="G2" s="157"/>
      <c r="H2" s="157"/>
      <c r="I2" s="15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8" t="s">
        <v>17</v>
      </c>
      <c r="D4" s="158"/>
      <c r="E4" s="158"/>
      <c r="F4" s="158"/>
      <c r="G4" s="158"/>
      <c r="H4" s="158"/>
      <c r="I4" s="158"/>
    </row>
    <row r="5" spans="1:9" ht="11.25" customHeight="1" x14ac:dyDescent="0.2">
      <c r="A5" s="85"/>
      <c r="B5" s="85"/>
      <c r="C5" s="160" t="s">
        <v>52</v>
      </c>
      <c r="D5" s="160"/>
      <c r="E5" s="160"/>
      <c r="F5" s="160"/>
      <c r="G5" s="160"/>
      <c r="H5" s="160"/>
      <c r="I5" s="160"/>
    </row>
    <row r="6" spans="1:9" x14ac:dyDescent="0.2">
      <c r="A6" s="155" t="s">
        <v>18</v>
      </c>
      <c r="B6" s="155"/>
      <c r="C6" s="155"/>
      <c r="D6" s="159" t="str">
        <f>'Kopt a'!B13</f>
        <v>Daudzdzīvokļu dzīvojamās mājas vienkāršotas fasādes atjaunošana</v>
      </c>
      <c r="E6" s="159"/>
      <c r="F6" s="159"/>
      <c r="G6" s="159"/>
      <c r="H6" s="159"/>
      <c r="I6" s="159"/>
    </row>
    <row r="7" spans="1:9" ht="24.9" customHeight="1" x14ac:dyDescent="0.2">
      <c r="A7" s="155" t="s">
        <v>6</v>
      </c>
      <c r="B7" s="155"/>
      <c r="C7" s="155"/>
      <c r="D7" s="156" t="str">
        <f>'Kopt a'!B14</f>
        <v>Daudzdzīvokļu dzīvojamās mājas, Dobeles iela 14, Jelgava vienkāršotas fasādes atjaunošana</v>
      </c>
      <c r="E7" s="156"/>
      <c r="F7" s="156"/>
      <c r="G7" s="156"/>
      <c r="H7" s="156"/>
      <c r="I7" s="156"/>
    </row>
    <row r="8" spans="1:9" x14ac:dyDescent="0.2">
      <c r="A8" s="152" t="s">
        <v>19</v>
      </c>
      <c r="B8" s="152"/>
      <c r="C8" s="152"/>
      <c r="D8" s="153" t="str">
        <f>'Kopt a'!B15</f>
        <v>Dobeles iela 14, Jelgava</v>
      </c>
      <c r="E8" s="153"/>
      <c r="F8" s="153"/>
      <c r="G8" s="153"/>
      <c r="H8" s="153"/>
      <c r="I8" s="153"/>
    </row>
    <row r="9" spans="1:9" x14ac:dyDescent="0.2">
      <c r="A9" s="152" t="s">
        <v>20</v>
      </c>
      <c r="B9" s="152"/>
      <c r="C9" s="152"/>
      <c r="D9" s="153">
        <f>'Kopt a'!B16</f>
        <v>0</v>
      </c>
      <c r="E9" s="153"/>
      <c r="F9" s="153"/>
      <c r="G9" s="153"/>
      <c r="H9" s="153"/>
      <c r="I9" s="153"/>
    </row>
    <row r="10" spans="1:9" x14ac:dyDescent="0.2">
      <c r="C10" s="4" t="s">
        <v>21</v>
      </c>
      <c r="D10" s="154">
        <f>E28</f>
        <v>0</v>
      </c>
      <c r="E10" s="154"/>
      <c r="F10" s="78"/>
      <c r="G10" s="78"/>
      <c r="H10" s="78"/>
      <c r="I10" s="78"/>
    </row>
    <row r="11" spans="1:9" x14ac:dyDescent="0.2">
      <c r="C11" s="4" t="s">
        <v>22</v>
      </c>
      <c r="D11" s="154">
        <f>I24</f>
        <v>0</v>
      </c>
      <c r="E11" s="154"/>
      <c r="F11" s="78"/>
      <c r="G11" s="78"/>
      <c r="H11" s="78"/>
      <c r="I11" s="78"/>
    </row>
    <row r="12" spans="1:9" ht="10.8" thickBot="1" x14ac:dyDescent="0.25">
      <c r="F12" s="18"/>
      <c r="G12" s="18"/>
      <c r="H12" s="18"/>
      <c r="I12" s="18"/>
    </row>
    <row r="13" spans="1:9" x14ac:dyDescent="0.2">
      <c r="A13" s="136" t="s">
        <v>23</v>
      </c>
      <c r="B13" s="138" t="s">
        <v>24</v>
      </c>
      <c r="C13" s="140" t="s">
        <v>25</v>
      </c>
      <c r="D13" s="141"/>
      <c r="E13" s="144" t="s">
        <v>26</v>
      </c>
      <c r="F13" s="148" t="s">
        <v>27</v>
      </c>
      <c r="G13" s="149"/>
      <c r="H13" s="149"/>
      <c r="I13" s="150" t="s">
        <v>28</v>
      </c>
    </row>
    <row r="14" spans="1:9" ht="21" thickBot="1" x14ac:dyDescent="0.25">
      <c r="A14" s="137"/>
      <c r="B14" s="139"/>
      <c r="C14" s="142"/>
      <c r="D14" s="143"/>
      <c r="E14" s="145"/>
      <c r="F14" s="19" t="s">
        <v>29</v>
      </c>
      <c r="G14" s="20" t="s">
        <v>30</v>
      </c>
      <c r="H14" s="20" t="s">
        <v>31</v>
      </c>
      <c r="I14" s="151"/>
    </row>
    <row r="15" spans="1:9" x14ac:dyDescent="0.2">
      <c r="A15" s="73">
        <f>IF(E15=0,0,IF(COUNTBLANK(E15)=1,0,COUNTA($E$15:E15)))</f>
        <v>0</v>
      </c>
      <c r="B15" s="24">
        <f>IF(A15=0,0,CONCATENATE("Lt-",A15))</f>
        <v>0</v>
      </c>
      <c r="C15" s="146" t="str">
        <f>'1a'!C2:I2</f>
        <v>Bēniņu siltināšana un jumta seguma atjaunošana</v>
      </c>
      <c r="D15" s="147"/>
      <c r="E15" s="59">
        <f>'1a'!P71</f>
        <v>0</v>
      </c>
      <c r="F15" s="54">
        <f>'1a'!M71</f>
        <v>0</v>
      </c>
      <c r="G15" s="55">
        <f>'1a'!N71</f>
        <v>0</v>
      </c>
      <c r="H15" s="55">
        <f>'1a'!O71</f>
        <v>0</v>
      </c>
      <c r="I15" s="56">
        <f>'1a'!L71</f>
        <v>0</v>
      </c>
    </row>
    <row r="16" spans="1:9" x14ac:dyDescent="0.2">
      <c r="A16" s="74">
        <f>IF(E16=0,0,IF(COUNTBLANK(E16)=1,0,COUNTA($E$15:E16)))</f>
        <v>0</v>
      </c>
      <c r="B16" s="25">
        <f>IF(A16=0,0,CONCATENATE("Lt-",A16))</f>
        <v>0</v>
      </c>
      <c r="C16" s="134" t="str">
        <f>'2a'!C2:I2</f>
        <v>Ieejas mezgli un uzjumtiņu atjaunošana</v>
      </c>
      <c r="D16" s="135"/>
      <c r="E16" s="60">
        <f>'2a'!P40</f>
        <v>0</v>
      </c>
      <c r="F16" s="46">
        <f>'2a'!M40</f>
        <v>0</v>
      </c>
      <c r="G16" s="57">
        <f>'2a'!N40</f>
        <v>0</v>
      </c>
      <c r="H16" s="57">
        <f>'2a'!O40</f>
        <v>0</v>
      </c>
      <c r="I16" s="58">
        <f>'2a'!L40</f>
        <v>0</v>
      </c>
    </row>
    <row r="17" spans="1:9" x14ac:dyDescent="0.2">
      <c r="A17" s="74">
        <f>IF(E17=0,0,IF(COUNTBLANK(E17)=1,0,COUNTA($E$15:E17)))</f>
        <v>0</v>
      </c>
      <c r="B17" s="25">
        <f t="shared" ref="B17:B23" si="0">IF(A17=0,0,CONCATENATE("Lt-",A17))</f>
        <v>0</v>
      </c>
      <c r="C17" s="134" t="str">
        <f>'3a'!C2:I2</f>
        <v>Fasādes siltināšanas un apdares darbi</v>
      </c>
      <c r="D17" s="135"/>
      <c r="E17" s="61">
        <f>'3a'!P91</f>
        <v>0</v>
      </c>
      <c r="F17" s="46">
        <f>'3a'!M91</f>
        <v>0</v>
      </c>
      <c r="G17" s="57">
        <f>'3a'!N91</f>
        <v>0</v>
      </c>
      <c r="H17" s="57">
        <f>'3a'!O91</f>
        <v>0</v>
      </c>
      <c r="I17" s="58">
        <f>'3a'!L91</f>
        <v>0</v>
      </c>
    </row>
    <row r="18" spans="1:9" ht="11.25" customHeight="1" x14ac:dyDescent="0.2">
      <c r="A18" s="74">
        <f>IF(E18=0,0,IF(COUNTBLANK(E18)=1,0,COUNTA($E$15:E18)))</f>
        <v>0</v>
      </c>
      <c r="B18" s="25">
        <f t="shared" si="0"/>
        <v>0</v>
      </c>
      <c r="C18" s="134" t="str">
        <f>'4a'!C2:I2</f>
        <v>Logu un durvju maiņa</v>
      </c>
      <c r="D18" s="135"/>
      <c r="E18" s="61">
        <f>'4a'!P71</f>
        <v>0</v>
      </c>
      <c r="F18" s="46">
        <f>'4a'!M71</f>
        <v>0</v>
      </c>
      <c r="G18" s="57">
        <f>'4a'!N71</f>
        <v>0</v>
      </c>
      <c r="H18" s="57">
        <f>'4a'!O71</f>
        <v>0</v>
      </c>
      <c r="I18" s="58">
        <f>'4a'!L71</f>
        <v>0</v>
      </c>
    </row>
    <row r="19" spans="1:9" x14ac:dyDescent="0.2">
      <c r="A19" s="74">
        <f>IF(E19=0,0,IF(COUNTBLANK(E19)=1,0,COUNTA($E$15:E19)))</f>
        <v>0</v>
      </c>
      <c r="B19" s="25">
        <f t="shared" si="0"/>
        <v>0</v>
      </c>
      <c r="C19" s="134" t="str">
        <f>'5a'!C2:I2</f>
        <v>Iekšējie apdares darbi</v>
      </c>
      <c r="D19" s="135"/>
      <c r="E19" s="61">
        <f>'5a'!P27</f>
        <v>0</v>
      </c>
      <c r="F19" s="46">
        <f>'5a'!M27</f>
        <v>0</v>
      </c>
      <c r="G19" s="57">
        <f>'5a'!N27</f>
        <v>0</v>
      </c>
      <c r="H19" s="57">
        <f>'5a'!O27</f>
        <v>0</v>
      </c>
      <c r="I19" s="58">
        <f>'5a'!L27</f>
        <v>0</v>
      </c>
    </row>
    <row r="20" spans="1:9" x14ac:dyDescent="0.2">
      <c r="A20" s="74">
        <f>IF(E20=0,0,IF(COUNTBLANK(E20)=1,0,COUNTA($E$15:E20)))</f>
        <v>0</v>
      </c>
      <c r="B20" s="25">
        <f t="shared" si="0"/>
        <v>0</v>
      </c>
      <c r="C20" s="134" t="str">
        <f>'6a'!C2:I2</f>
        <v>Pagraba pārseguma siltināšanas darbi</v>
      </c>
      <c r="D20" s="135"/>
      <c r="E20" s="61">
        <f>'6a'!P26</f>
        <v>0</v>
      </c>
      <c r="F20" s="46">
        <f>'6a'!M26</f>
        <v>0</v>
      </c>
      <c r="G20" s="57">
        <f>'6a'!N26</f>
        <v>0</v>
      </c>
      <c r="H20" s="57">
        <f>'6a'!O26</f>
        <v>0</v>
      </c>
      <c r="I20" s="58">
        <f>'6a'!L26</f>
        <v>0</v>
      </c>
    </row>
    <row r="21" spans="1:9" x14ac:dyDescent="0.2">
      <c r="A21" s="74">
        <f>IF(E21=0,0,IF(COUNTBLANK(E21)=1,0,COUNTA($E$15:E21)))</f>
        <v>0</v>
      </c>
      <c r="B21" s="25">
        <f t="shared" si="0"/>
        <v>0</v>
      </c>
      <c r="C21" s="134" t="str">
        <f>'7a'!C2:I2</f>
        <v>Ventilācijas sistēmas atjaunošanas darbi</v>
      </c>
      <c r="D21" s="135"/>
      <c r="E21" s="61">
        <f>'7a'!P35</f>
        <v>0</v>
      </c>
      <c r="F21" s="46">
        <f>'7a'!M35</f>
        <v>0</v>
      </c>
      <c r="G21" s="57">
        <f>'7a'!N35</f>
        <v>0</v>
      </c>
      <c r="H21" s="57">
        <f>'7a'!O35</f>
        <v>0</v>
      </c>
      <c r="I21" s="58">
        <f>'7a'!L35</f>
        <v>0</v>
      </c>
    </row>
    <row r="22" spans="1:9" x14ac:dyDescent="0.2">
      <c r="A22" s="74">
        <f>IF(E22=0,0,IF(COUNTBLANK(E22)=1,0,COUNTA($E$15:E22)))</f>
        <v>0</v>
      </c>
      <c r="B22" s="25">
        <f t="shared" si="0"/>
        <v>0</v>
      </c>
      <c r="C22" s="134" t="str">
        <f>'8a'!C2:I2</f>
        <v>Apkures sistēmas atjaunošana</v>
      </c>
      <c r="D22" s="135"/>
      <c r="E22" s="61">
        <f>'8a'!P60</f>
        <v>0</v>
      </c>
      <c r="F22" s="46">
        <f>'8a'!M60</f>
        <v>0</v>
      </c>
      <c r="G22" s="57">
        <f>'8a'!N60</f>
        <v>0</v>
      </c>
      <c r="H22" s="57">
        <f>'8a'!O60</f>
        <v>0</v>
      </c>
      <c r="I22" s="58">
        <f>'8a'!L60</f>
        <v>0</v>
      </c>
    </row>
    <row r="23" spans="1:9" ht="10.8" thickBot="1" x14ac:dyDescent="0.25">
      <c r="A23" s="74">
        <f>IF(E23=0,0,IF(COUNTBLANK(E23)=1,0,COUNTA($E$15:E23)))</f>
        <v>0</v>
      </c>
      <c r="B23" s="25">
        <f t="shared" si="0"/>
        <v>0</v>
      </c>
      <c r="C23" s="134" t="str">
        <f>'9a'!C2:I2</f>
        <v>Ūdensapgādes un kanalizācijas sistēmas atjaunošana</v>
      </c>
      <c r="D23" s="135"/>
      <c r="E23" s="61">
        <f>'9a'!P113</f>
        <v>0</v>
      </c>
      <c r="F23" s="46">
        <f>'9a'!M113</f>
        <v>0</v>
      </c>
      <c r="G23" s="57">
        <f>'9a'!N113</f>
        <v>0</v>
      </c>
      <c r="H23" s="57">
        <f>'9a'!O113</f>
        <v>0</v>
      </c>
      <c r="I23" s="58">
        <f>'9a'!L113</f>
        <v>0</v>
      </c>
    </row>
    <row r="24" spans="1:9" ht="10.8" thickBot="1" x14ac:dyDescent="0.25">
      <c r="A24" s="120" t="s">
        <v>32</v>
      </c>
      <c r="B24" s="121"/>
      <c r="C24" s="121"/>
      <c r="D24" s="121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22" t="s">
        <v>33</v>
      </c>
      <c r="B25" s="123"/>
      <c r="C25" s="124"/>
      <c r="D25" s="70"/>
      <c r="E25" s="42">
        <f>ROUND(E24*$D25,2)</f>
        <v>0</v>
      </c>
      <c r="F25" s="43"/>
      <c r="G25" s="43"/>
      <c r="H25" s="43"/>
      <c r="I25" s="43"/>
    </row>
    <row r="26" spans="1:9" x14ac:dyDescent="0.2">
      <c r="A26" s="125" t="s">
        <v>34</v>
      </c>
      <c r="B26" s="126"/>
      <c r="C26" s="127"/>
      <c r="D26" s="71"/>
      <c r="E26" s="44">
        <f>ROUND(E25*$D26,2)</f>
        <v>0</v>
      </c>
      <c r="F26" s="43"/>
      <c r="G26" s="43"/>
      <c r="H26" s="43"/>
      <c r="I26" s="43"/>
    </row>
    <row r="27" spans="1:9" x14ac:dyDescent="0.2">
      <c r="A27" s="128" t="s">
        <v>35</v>
      </c>
      <c r="B27" s="129"/>
      <c r="C27" s="130"/>
      <c r="D27" s="72"/>
      <c r="E27" s="44">
        <f>ROUND(E24*$D27,2)</f>
        <v>0</v>
      </c>
      <c r="F27" s="43"/>
      <c r="G27" s="43"/>
      <c r="H27" s="43"/>
      <c r="I27" s="43"/>
    </row>
    <row r="28" spans="1:9" ht="10.8" thickBot="1" x14ac:dyDescent="0.25">
      <c r="A28" s="131" t="s">
        <v>36</v>
      </c>
      <c r="B28" s="132"/>
      <c r="C28" s="133"/>
      <c r="D28" s="22"/>
      <c r="E28" s="45">
        <f>SUM(E24:E27)-E26</f>
        <v>0</v>
      </c>
      <c r="F28" s="43"/>
      <c r="G28" s="43"/>
      <c r="H28" s="43"/>
      <c r="I28" s="43"/>
    </row>
    <row r="29" spans="1:9" x14ac:dyDescent="0.2"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8"/>
      <c r="D33" s="118"/>
      <c r="E33" s="118"/>
      <c r="F33" s="118"/>
      <c r="G33" s="118"/>
      <c r="H33" s="118"/>
    </row>
    <row r="34" spans="1:8" x14ac:dyDescent="0.2">
      <c r="A34" s="17"/>
      <c r="B34" s="17"/>
      <c r="C34" s="119" t="s">
        <v>15</v>
      </c>
      <c r="D34" s="119"/>
      <c r="E34" s="119"/>
      <c r="F34" s="119"/>
      <c r="G34" s="119"/>
      <c r="H34" s="119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6" t="str">
        <f>'Kopt a'!A36</f>
        <v xml:space="preserve">Tāme sastādīta </v>
      </c>
      <c r="B36" s="87"/>
      <c r="C36" s="87"/>
      <c r="D36" s="87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8"/>
      <c r="D38" s="118"/>
      <c r="E38" s="118"/>
      <c r="F38" s="118"/>
      <c r="G38" s="118"/>
      <c r="H38" s="118"/>
    </row>
    <row r="39" spans="1:8" x14ac:dyDescent="0.2">
      <c r="A39" s="17"/>
      <c r="B39" s="17"/>
      <c r="C39" s="119" t="s">
        <v>15</v>
      </c>
      <c r="D39" s="119"/>
      <c r="E39" s="119"/>
      <c r="F39" s="119"/>
      <c r="G39" s="119"/>
      <c r="H39" s="119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6" t="s">
        <v>53</v>
      </c>
      <c r="B41" s="87"/>
      <c r="C41" s="92"/>
      <c r="D41" s="87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63" priority="19" operator="equal">
      <formula>0</formula>
    </cfRule>
  </conditionalFormatting>
  <conditionalFormatting sqref="D10:E11">
    <cfRule type="cellIs" dxfId="162" priority="18" operator="equal">
      <formula>0</formula>
    </cfRule>
  </conditionalFormatting>
  <conditionalFormatting sqref="E15 C15:D23 E25:E28 I15:I23">
    <cfRule type="cellIs" dxfId="161" priority="16" operator="equal">
      <formula>0</formula>
    </cfRule>
  </conditionalFormatting>
  <conditionalFormatting sqref="D25:D27">
    <cfRule type="cellIs" dxfId="160" priority="14" operator="equal">
      <formula>0</formula>
    </cfRule>
  </conditionalFormatting>
  <conditionalFormatting sqref="C38:H38">
    <cfRule type="cellIs" dxfId="159" priority="11" operator="equal">
      <formula>0</formula>
    </cfRule>
  </conditionalFormatting>
  <conditionalFormatting sqref="C33:H33">
    <cfRule type="cellIs" dxfId="158" priority="10" operator="equal">
      <formula>0</formula>
    </cfRule>
  </conditionalFormatting>
  <conditionalFormatting sqref="E15:E23">
    <cfRule type="cellIs" dxfId="157" priority="8" operator="equal">
      <formula>0</formula>
    </cfRule>
  </conditionalFormatting>
  <conditionalFormatting sqref="F15:I23">
    <cfRule type="cellIs" dxfId="156" priority="7" operator="equal">
      <formula>0</formula>
    </cfRule>
  </conditionalFormatting>
  <conditionalFormatting sqref="D6:I9">
    <cfRule type="cellIs" dxfId="155" priority="6" operator="equal">
      <formula>0</formula>
    </cfRule>
  </conditionalFormatting>
  <conditionalFormatting sqref="C41">
    <cfRule type="cellIs" dxfId="154" priority="4" operator="equal">
      <formula>0</formula>
    </cfRule>
  </conditionalFormatting>
  <conditionalFormatting sqref="B15:B23">
    <cfRule type="cellIs" dxfId="153" priority="3" operator="equal">
      <formula>0</formula>
    </cfRule>
  </conditionalFormatting>
  <conditionalFormatting sqref="A15:A23">
    <cfRule type="cellIs" dxfId="152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83"/>
  <sheetViews>
    <sheetView topLeftCell="A55" workbookViewId="0">
      <selection activeCell="A71" sqref="A71:K7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58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ht="11.25" customHeight="1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P71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8" t="str">
        <f>A77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68</v>
      </c>
      <c r="D14" s="25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9" t="s">
        <v>69</v>
      </c>
      <c r="D15" s="25" t="s">
        <v>70</v>
      </c>
      <c r="E15" s="102">
        <v>315</v>
      </c>
      <c r="F15" s="66"/>
      <c r="G15" s="63"/>
      <c r="H15" s="47">
        <f>ROUND(F15*G15,2)</f>
        <v>0</v>
      </c>
      <c r="I15" s="63"/>
      <c r="J15" s="63"/>
      <c r="K15" s="48">
        <f t="shared" ref="K15:K70" si="0">SUM(H15:J15)</f>
        <v>0</v>
      </c>
      <c r="L15" s="49">
        <f t="shared" ref="L15:L70" si="1">ROUND(E15*F15,2)</f>
        <v>0</v>
      </c>
      <c r="M15" s="47">
        <f t="shared" ref="M15:M70" si="2">ROUND(H15*E15,2)</f>
        <v>0</v>
      </c>
      <c r="N15" s="47">
        <f t="shared" ref="N15:N70" si="3">ROUND(I15*E15,2)</f>
        <v>0</v>
      </c>
      <c r="O15" s="47">
        <f t="shared" ref="O15:O70" si="4">ROUND(J15*E15,2)</f>
        <v>0</v>
      </c>
      <c r="P15" s="48">
        <f t="shared" ref="P15:P70" si="5">SUM(M15:O15)</f>
        <v>0</v>
      </c>
    </row>
    <row r="16" spans="1:16" x14ac:dyDescent="0.2">
      <c r="A16" s="38">
        <v>2</v>
      </c>
      <c r="B16" s="39"/>
      <c r="C16" s="99" t="s">
        <v>71</v>
      </c>
      <c r="D16" s="25" t="s">
        <v>72</v>
      </c>
      <c r="E16" s="102">
        <v>25</v>
      </c>
      <c r="F16" s="66"/>
      <c r="G16" s="63"/>
      <c r="H16" s="47">
        <f t="shared" ref="H16:H20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8">
        <v>3</v>
      </c>
      <c r="B17" s="39"/>
      <c r="C17" s="99" t="s">
        <v>73</v>
      </c>
      <c r="D17" s="25" t="s">
        <v>72</v>
      </c>
      <c r="E17" s="102">
        <v>90.8</v>
      </c>
      <c r="F17" s="66"/>
      <c r="G17" s="63"/>
      <c r="H17" s="47">
        <f t="shared" si="6"/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0.399999999999999" x14ac:dyDescent="0.2">
      <c r="A18" s="38">
        <v>4</v>
      </c>
      <c r="B18" s="39"/>
      <c r="C18" s="99" t="s">
        <v>74</v>
      </c>
      <c r="D18" s="25" t="s">
        <v>70</v>
      </c>
      <c r="E18" s="102">
        <v>226.9</v>
      </c>
      <c r="F18" s="66"/>
      <c r="G18" s="63"/>
      <c r="H18" s="47">
        <f t="shared" si="6"/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0.399999999999999" x14ac:dyDescent="0.2">
      <c r="A19" s="38">
        <v>5</v>
      </c>
      <c r="B19" s="39"/>
      <c r="C19" s="99" t="s">
        <v>75</v>
      </c>
      <c r="D19" s="25" t="s">
        <v>76</v>
      </c>
      <c r="E19" s="102">
        <v>4</v>
      </c>
      <c r="F19" s="66"/>
      <c r="G19" s="63"/>
      <c r="H19" s="47">
        <f t="shared" si="6"/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8">
        <v>6</v>
      </c>
      <c r="B20" s="39"/>
      <c r="C20" s="99" t="s">
        <v>77</v>
      </c>
      <c r="D20" s="25" t="s">
        <v>78</v>
      </c>
      <c r="E20" s="102">
        <v>1</v>
      </c>
      <c r="F20" s="66"/>
      <c r="G20" s="63"/>
      <c r="H20" s="47">
        <f t="shared" si="6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8"/>
      <c r="B21" s="39"/>
      <c r="C21" s="100" t="s">
        <v>79</v>
      </c>
      <c r="D21" s="25"/>
      <c r="E21" s="102"/>
      <c r="F21" s="66"/>
      <c r="G21" s="63"/>
      <c r="H21" s="47"/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38">
        <v>1</v>
      </c>
      <c r="B22" s="39"/>
      <c r="C22" s="99" t="s">
        <v>80</v>
      </c>
      <c r="D22" s="25" t="s">
        <v>81</v>
      </c>
      <c r="E22" s="102">
        <v>0.41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x14ac:dyDescent="0.2">
      <c r="A23" s="38">
        <v>2</v>
      </c>
      <c r="B23" s="39"/>
      <c r="C23" s="101" t="s">
        <v>82</v>
      </c>
      <c r="D23" s="25" t="s">
        <v>81</v>
      </c>
      <c r="E23" s="102">
        <f>E22*1.15</f>
        <v>0.47</v>
      </c>
      <c r="F23" s="66"/>
      <c r="G23" s="63"/>
      <c r="H23" s="47"/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8">
        <v>3</v>
      </c>
      <c r="B24" s="39"/>
      <c r="C24" s="101" t="s">
        <v>83</v>
      </c>
      <c r="D24" s="25" t="s">
        <v>84</v>
      </c>
      <c r="E24" s="102">
        <v>1</v>
      </c>
      <c r="F24" s="66"/>
      <c r="G24" s="63"/>
      <c r="H24" s="47"/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8">
        <v>4</v>
      </c>
      <c r="B25" s="39"/>
      <c r="C25" s="99" t="s">
        <v>85</v>
      </c>
      <c r="D25" s="25" t="s">
        <v>70</v>
      </c>
      <c r="E25" s="102">
        <v>330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8">
        <v>5</v>
      </c>
      <c r="B26" s="39"/>
      <c r="C26" s="101" t="s">
        <v>86</v>
      </c>
      <c r="D26" s="25" t="s">
        <v>70</v>
      </c>
      <c r="E26" s="102">
        <f>E25*1.25</f>
        <v>412.5</v>
      </c>
      <c r="F26" s="66"/>
      <c r="G26" s="63"/>
      <c r="H26" s="47"/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8">
        <v>6</v>
      </c>
      <c r="B27" s="39"/>
      <c r="C27" s="101" t="s">
        <v>87</v>
      </c>
      <c r="D27" s="25" t="s">
        <v>84</v>
      </c>
      <c r="E27" s="102">
        <v>1</v>
      </c>
      <c r="F27" s="66"/>
      <c r="G27" s="63"/>
      <c r="H27" s="47"/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0.399999999999999" x14ac:dyDescent="0.2">
      <c r="A28" s="38">
        <v>7</v>
      </c>
      <c r="B28" s="39"/>
      <c r="C28" s="99" t="s">
        <v>88</v>
      </c>
      <c r="D28" s="25" t="s">
        <v>81</v>
      </c>
      <c r="E28" s="102">
        <v>0.65</v>
      </c>
      <c r="F28" s="66"/>
      <c r="G28" s="63"/>
      <c r="H28" s="47">
        <f t="shared" ref="H28:H34" si="7"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8">
        <v>8</v>
      </c>
      <c r="B29" s="39"/>
      <c r="C29" s="101" t="s">
        <v>89</v>
      </c>
      <c r="D29" s="25" t="s">
        <v>81</v>
      </c>
      <c r="E29" s="102">
        <f>E28*1.15</f>
        <v>0.75</v>
      </c>
      <c r="F29" s="66"/>
      <c r="G29" s="63"/>
      <c r="H29" s="47"/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9</v>
      </c>
      <c r="B30" s="39"/>
      <c r="C30" s="101" t="s">
        <v>90</v>
      </c>
      <c r="D30" s="25" t="s">
        <v>84</v>
      </c>
      <c r="E30" s="102">
        <v>1</v>
      </c>
      <c r="F30" s="66"/>
      <c r="G30" s="63"/>
      <c r="H30" s="47"/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0.399999999999999" x14ac:dyDescent="0.2">
      <c r="A31" s="38">
        <v>10</v>
      </c>
      <c r="B31" s="39"/>
      <c r="C31" s="99" t="s">
        <v>91</v>
      </c>
      <c r="D31" s="25" t="s">
        <v>81</v>
      </c>
      <c r="E31" s="102">
        <v>3.3</v>
      </c>
      <c r="F31" s="66"/>
      <c r="G31" s="63"/>
      <c r="H31" s="47">
        <f t="shared" si="7"/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0.399999999999999" x14ac:dyDescent="0.2">
      <c r="A32" s="38">
        <v>11</v>
      </c>
      <c r="B32" s="39"/>
      <c r="C32" s="101" t="s">
        <v>375</v>
      </c>
      <c r="D32" s="25" t="s">
        <v>81</v>
      </c>
      <c r="E32" s="102">
        <f>E31*30%*1.1</f>
        <v>1.0900000000000001</v>
      </c>
      <c r="F32" s="66"/>
      <c r="G32" s="63"/>
      <c r="H32" s="47"/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x14ac:dyDescent="0.2">
      <c r="A33" s="38">
        <v>12</v>
      </c>
      <c r="B33" s="39"/>
      <c r="C33" s="101" t="s">
        <v>90</v>
      </c>
      <c r="D33" s="25" t="s">
        <v>84</v>
      </c>
      <c r="E33" s="102">
        <v>1</v>
      </c>
      <c r="F33" s="66"/>
      <c r="G33" s="63"/>
      <c r="H33" s="47"/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0.399999999999999" x14ac:dyDescent="0.2">
      <c r="A34" s="38">
        <v>13</v>
      </c>
      <c r="B34" s="39"/>
      <c r="C34" s="99" t="s">
        <v>92</v>
      </c>
      <c r="D34" s="25" t="s">
        <v>70</v>
      </c>
      <c r="E34" s="102">
        <v>330</v>
      </c>
      <c r="F34" s="66"/>
      <c r="G34" s="63"/>
      <c r="H34" s="47">
        <f t="shared" si="7"/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0.399999999999999" x14ac:dyDescent="0.2">
      <c r="A35" s="38">
        <v>14</v>
      </c>
      <c r="B35" s="39"/>
      <c r="C35" s="101" t="s">
        <v>93</v>
      </c>
      <c r="D35" s="25" t="s">
        <v>70</v>
      </c>
      <c r="E35" s="102">
        <f>E34*1.25</f>
        <v>412.5</v>
      </c>
      <c r="F35" s="66"/>
      <c r="G35" s="63"/>
      <c r="H35" s="47"/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8">
        <v>15</v>
      </c>
      <c r="B36" s="39"/>
      <c r="C36" s="101" t="s">
        <v>94</v>
      </c>
      <c r="D36" s="25" t="s">
        <v>84</v>
      </c>
      <c r="E36" s="102">
        <v>1</v>
      </c>
      <c r="F36" s="66"/>
      <c r="G36" s="63"/>
      <c r="H36" s="47"/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38">
        <v>16</v>
      </c>
      <c r="B37" s="39"/>
      <c r="C37" s="101" t="s">
        <v>83</v>
      </c>
      <c r="D37" s="25" t="s">
        <v>84</v>
      </c>
      <c r="E37" s="102">
        <v>1</v>
      </c>
      <c r="F37" s="66"/>
      <c r="G37" s="63"/>
      <c r="H37" s="47"/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0.399999999999999" x14ac:dyDescent="0.2">
      <c r="A38" s="38">
        <v>17</v>
      </c>
      <c r="B38" s="39"/>
      <c r="C38" s="99" t="s">
        <v>95</v>
      </c>
      <c r="D38" s="25" t="s">
        <v>72</v>
      </c>
      <c r="E38" s="102">
        <v>75.400000000000006</v>
      </c>
      <c r="F38" s="66"/>
      <c r="G38" s="63"/>
      <c r="H38" s="47">
        <f t="shared" ref="H38" si="8"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8">
        <v>18</v>
      </c>
      <c r="B39" s="39"/>
      <c r="C39" s="101" t="s">
        <v>373</v>
      </c>
      <c r="D39" s="25" t="s">
        <v>81</v>
      </c>
      <c r="E39" s="102">
        <v>0.5</v>
      </c>
      <c r="F39" s="66"/>
      <c r="G39" s="63"/>
      <c r="H39" s="47"/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8">
        <v>19</v>
      </c>
      <c r="B40" s="39"/>
      <c r="C40" s="101" t="s">
        <v>374</v>
      </c>
      <c r="D40" s="25" t="s">
        <v>70</v>
      </c>
      <c r="E40" s="102">
        <f>34.8*1.1</f>
        <v>38.28</v>
      </c>
      <c r="F40" s="66"/>
      <c r="G40" s="63"/>
      <c r="H40" s="47"/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x14ac:dyDescent="0.2">
      <c r="A41" s="38">
        <v>20</v>
      </c>
      <c r="B41" s="39"/>
      <c r="C41" s="101" t="s">
        <v>83</v>
      </c>
      <c r="D41" s="25" t="s">
        <v>84</v>
      </c>
      <c r="E41" s="102">
        <v>1</v>
      </c>
      <c r="F41" s="66"/>
      <c r="G41" s="63"/>
      <c r="H41" s="47"/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38">
        <v>21</v>
      </c>
      <c r="B42" s="39"/>
      <c r="C42" s="99" t="s">
        <v>96</v>
      </c>
      <c r="D42" s="25" t="s">
        <v>70</v>
      </c>
      <c r="E42" s="102">
        <v>34.799999999999997</v>
      </c>
      <c r="F42" s="66"/>
      <c r="G42" s="63"/>
      <c r="H42" s="47">
        <f t="shared" ref="H42" si="9"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8">
        <v>22</v>
      </c>
      <c r="B43" s="39"/>
      <c r="C43" s="101" t="s">
        <v>97</v>
      </c>
      <c r="D43" s="25" t="s">
        <v>98</v>
      </c>
      <c r="E43" s="102">
        <f>E42/4</f>
        <v>8.6999999999999993</v>
      </c>
      <c r="F43" s="66"/>
      <c r="G43" s="63"/>
      <c r="H43" s="47"/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38">
        <v>23</v>
      </c>
      <c r="B44" s="39"/>
      <c r="C44" s="101" t="s">
        <v>99</v>
      </c>
      <c r="D44" s="25" t="s">
        <v>98</v>
      </c>
      <c r="E44" s="102">
        <f>E42/3</f>
        <v>11.6</v>
      </c>
      <c r="F44" s="66"/>
      <c r="G44" s="63"/>
      <c r="H44" s="47"/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8">
        <v>24</v>
      </c>
      <c r="B45" s="39"/>
      <c r="C45" s="99" t="s">
        <v>100</v>
      </c>
      <c r="D45" s="25" t="s">
        <v>72</v>
      </c>
      <c r="E45" s="102">
        <v>50.4</v>
      </c>
      <c r="F45" s="66"/>
      <c r="G45" s="63"/>
      <c r="H45" s="47">
        <f t="shared" ref="H45" si="10"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0.399999999999999" x14ac:dyDescent="0.2">
      <c r="A46" s="38">
        <v>25</v>
      </c>
      <c r="B46" s="39"/>
      <c r="C46" s="101" t="s">
        <v>371</v>
      </c>
      <c r="D46" s="25" t="s">
        <v>72</v>
      </c>
      <c r="E46" s="102">
        <f>E45*1.15</f>
        <v>57.96</v>
      </c>
      <c r="F46" s="66"/>
      <c r="G46" s="63"/>
      <c r="H46" s="47"/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8">
        <v>26</v>
      </c>
      <c r="B47" s="39"/>
      <c r="C47" s="101" t="s">
        <v>83</v>
      </c>
      <c r="D47" s="25" t="s">
        <v>84</v>
      </c>
      <c r="E47" s="102">
        <v>1</v>
      </c>
      <c r="F47" s="66"/>
      <c r="G47" s="63"/>
      <c r="H47" s="47"/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8">
        <v>27</v>
      </c>
      <c r="B48" s="39"/>
      <c r="C48" s="99" t="s">
        <v>101</v>
      </c>
      <c r="D48" s="25" t="s">
        <v>72</v>
      </c>
      <c r="E48" s="102">
        <v>40.4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0.399999999999999" x14ac:dyDescent="0.2">
      <c r="A49" s="38">
        <v>28</v>
      </c>
      <c r="B49" s="39"/>
      <c r="C49" s="101" t="s">
        <v>372</v>
      </c>
      <c r="D49" s="25" t="s">
        <v>72</v>
      </c>
      <c r="E49" s="102">
        <f>E48*1.15</f>
        <v>46.46</v>
      </c>
      <c r="F49" s="66"/>
      <c r="G49" s="63"/>
      <c r="H49" s="47"/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x14ac:dyDescent="0.2">
      <c r="A50" s="38">
        <v>29</v>
      </c>
      <c r="B50" s="39"/>
      <c r="C50" s="101" t="s">
        <v>83</v>
      </c>
      <c r="D50" s="25" t="s">
        <v>84</v>
      </c>
      <c r="E50" s="102">
        <v>1</v>
      </c>
      <c r="F50" s="66"/>
      <c r="G50" s="63"/>
      <c r="H50" s="47"/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8"/>
      <c r="B51" s="39"/>
      <c r="C51" s="100" t="s">
        <v>102</v>
      </c>
      <c r="D51" s="25"/>
      <c r="E51" s="102"/>
      <c r="F51" s="66"/>
      <c r="G51" s="63"/>
      <c r="H51" s="47"/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ht="40.799999999999997" x14ac:dyDescent="0.2">
      <c r="A52" s="38">
        <v>1</v>
      </c>
      <c r="B52" s="39"/>
      <c r="C52" s="99" t="s">
        <v>103</v>
      </c>
      <c r="D52" s="25" t="s">
        <v>70</v>
      </c>
      <c r="E52" s="102">
        <v>34.299999999999997</v>
      </c>
      <c r="F52" s="66"/>
      <c r="G52" s="63"/>
      <c r="H52" s="47">
        <f t="shared" ref="H52" si="11"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x14ac:dyDescent="0.2">
      <c r="A53" s="38">
        <v>2</v>
      </c>
      <c r="B53" s="39"/>
      <c r="C53" s="101" t="s">
        <v>104</v>
      </c>
      <c r="D53" s="25" t="s">
        <v>70</v>
      </c>
      <c r="E53" s="102">
        <f>E52*1.1</f>
        <v>37.729999999999997</v>
      </c>
      <c r="F53" s="66"/>
      <c r="G53" s="63"/>
      <c r="H53" s="47"/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x14ac:dyDescent="0.2">
      <c r="A54" s="38">
        <v>3</v>
      </c>
      <c r="B54" s="39"/>
      <c r="C54" s="101" t="s">
        <v>105</v>
      </c>
      <c r="D54" s="25" t="s">
        <v>106</v>
      </c>
      <c r="E54" s="102">
        <f>E52*6.5</f>
        <v>222.95</v>
      </c>
      <c r="F54" s="66"/>
      <c r="G54" s="63"/>
      <c r="H54" s="47"/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x14ac:dyDescent="0.2">
      <c r="A55" s="38">
        <v>4</v>
      </c>
      <c r="B55" s="39"/>
      <c r="C55" s="101" t="s">
        <v>107</v>
      </c>
      <c r="D55" s="25" t="s">
        <v>84</v>
      </c>
      <c r="E55" s="102">
        <v>1</v>
      </c>
      <c r="F55" s="66"/>
      <c r="G55" s="63"/>
      <c r="H55" s="47"/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x14ac:dyDescent="0.2">
      <c r="A56" s="38">
        <v>5</v>
      </c>
      <c r="B56" s="39"/>
      <c r="C56" s="99" t="s">
        <v>108</v>
      </c>
      <c r="D56" s="25" t="s">
        <v>70</v>
      </c>
      <c r="E56" s="102">
        <f>E52</f>
        <v>34.299999999999997</v>
      </c>
      <c r="F56" s="66"/>
      <c r="G56" s="63"/>
      <c r="H56" s="47">
        <f t="shared" ref="H56:H65" si="12"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20.399999999999999" x14ac:dyDescent="0.2">
      <c r="A57" s="38">
        <v>6</v>
      </c>
      <c r="B57" s="39"/>
      <c r="C57" s="101" t="s">
        <v>109</v>
      </c>
      <c r="D57" s="25" t="s">
        <v>70</v>
      </c>
      <c r="E57" s="102">
        <f>E56*1.25</f>
        <v>42.88</v>
      </c>
      <c r="F57" s="66"/>
      <c r="G57" s="63"/>
      <c r="H57" s="47"/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x14ac:dyDescent="0.2">
      <c r="A58" s="38">
        <v>7</v>
      </c>
      <c r="B58" s="39"/>
      <c r="C58" s="101" t="s">
        <v>110</v>
      </c>
      <c r="D58" s="25" t="s">
        <v>106</v>
      </c>
      <c r="E58" s="102">
        <f>E56*5</f>
        <v>171.5</v>
      </c>
      <c r="F58" s="66"/>
      <c r="G58" s="63"/>
      <c r="H58" s="47"/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8">
        <v>8</v>
      </c>
      <c r="B59" s="39"/>
      <c r="C59" s="101" t="s">
        <v>107</v>
      </c>
      <c r="D59" s="25" t="s">
        <v>84</v>
      </c>
      <c r="E59" s="102">
        <v>1</v>
      </c>
      <c r="F59" s="66"/>
      <c r="G59" s="63"/>
      <c r="H59" s="47"/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38">
        <v>9</v>
      </c>
      <c r="B60" s="39"/>
      <c r="C60" s="99" t="s">
        <v>111</v>
      </c>
      <c r="D60" s="25" t="s">
        <v>81</v>
      </c>
      <c r="E60" s="102">
        <v>1.2</v>
      </c>
      <c r="F60" s="66"/>
      <c r="G60" s="63"/>
      <c r="H60" s="47">
        <f t="shared" si="12"/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38">
        <v>10</v>
      </c>
      <c r="B61" s="39"/>
      <c r="C61" s="101" t="s">
        <v>369</v>
      </c>
      <c r="D61" s="25" t="s">
        <v>81</v>
      </c>
      <c r="E61" s="102">
        <f>E60*1.2</f>
        <v>1.44</v>
      </c>
      <c r="F61" s="66"/>
      <c r="G61" s="63"/>
      <c r="H61" s="47"/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38">
        <v>11</v>
      </c>
      <c r="B62" s="39"/>
      <c r="C62" s="101" t="s">
        <v>112</v>
      </c>
      <c r="D62" s="25" t="s">
        <v>84</v>
      </c>
      <c r="E62" s="102">
        <v>1</v>
      </c>
      <c r="F62" s="66"/>
      <c r="G62" s="63"/>
      <c r="H62" s="47"/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8">
        <v>12</v>
      </c>
      <c r="B63" s="39"/>
      <c r="C63" s="99" t="s">
        <v>113</v>
      </c>
      <c r="D63" s="25" t="s">
        <v>70</v>
      </c>
      <c r="E63" s="102">
        <v>226.9</v>
      </c>
      <c r="F63" s="66"/>
      <c r="G63" s="63"/>
      <c r="H63" s="47">
        <f t="shared" si="12"/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ht="20.399999999999999" x14ac:dyDescent="0.2">
      <c r="A64" s="38">
        <v>13</v>
      </c>
      <c r="B64" s="39"/>
      <c r="C64" s="101" t="s">
        <v>114</v>
      </c>
      <c r="D64" s="25" t="s">
        <v>81</v>
      </c>
      <c r="E64" s="102">
        <f>E63*1.2*0.3</f>
        <v>81.680000000000007</v>
      </c>
      <c r="F64" s="66"/>
      <c r="G64" s="63"/>
      <c r="H64" s="47"/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ht="20.399999999999999" x14ac:dyDescent="0.2">
      <c r="A65" s="38">
        <v>14</v>
      </c>
      <c r="B65" s="39"/>
      <c r="C65" s="99" t="s">
        <v>115</v>
      </c>
      <c r="D65" s="25" t="s">
        <v>70</v>
      </c>
      <c r="E65" s="102">
        <v>51</v>
      </c>
      <c r="F65" s="66"/>
      <c r="G65" s="63"/>
      <c r="H65" s="47">
        <f t="shared" si="12"/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8">
        <v>15</v>
      </c>
      <c r="B66" s="39"/>
      <c r="C66" s="101" t="s">
        <v>370</v>
      </c>
      <c r="D66" s="25" t="s">
        <v>81</v>
      </c>
      <c r="E66" s="102">
        <f>E65*0.03*1.2</f>
        <v>1.84</v>
      </c>
      <c r="F66" s="66"/>
      <c r="G66" s="63"/>
      <c r="H66" s="47"/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x14ac:dyDescent="0.2">
      <c r="A67" s="38">
        <v>16</v>
      </c>
      <c r="B67" s="39"/>
      <c r="C67" s="101" t="s">
        <v>112</v>
      </c>
      <c r="D67" s="25" t="s">
        <v>84</v>
      </c>
      <c r="E67" s="102">
        <v>1</v>
      </c>
      <c r="F67" s="66"/>
      <c r="G67" s="63"/>
      <c r="H67" s="47"/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x14ac:dyDescent="0.2">
      <c r="A68" s="38"/>
      <c r="B68" s="39"/>
      <c r="C68" s="100" t="s">
        <v>116</v>
      </c>
      <c r="D68" s="25"/>
      <c r="E68" s="102"/>
      <c r="F68" s="66"/>
      <c r="G68" s="63"/>
      <c r="H68" s="47"/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ht="30.6" x14ac:dyDescent="0.2">
      <c r="A69" s="38">
        <v>1</v>
      </c>
      <c r="B69" s="39"/>
      <c r="C69" s="99" t="s">
        <v>117</v>
      </c>
      <c r="D69" s="25" t="s">
        <v>118</v>
      </c>
      <c r="E69" s="102">
        <v>1</v>
      </c>
      <c r="F69" s="66"/>
      <c r="G69" s="63"/>
      <c r="H69" s="47">
        <f t="shared" ref="H69:H70" si="13"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ht="10.8" thickBot="1" x14ac:dyDescent="0.25">
      <c r="A70" s="38">
        <v>2</v>
      </c>
      <c r="B70" s="39"/>
      <c r="C70" s="99" t="s">
        <v>119</v>
      </c>
      <c r="D70" s="25" t="s">
        <v>118</v>
      </c>
      <c r="E70" s="102">
        <v>1</v>
      </c>
      <c r="F70" s="66"/>
      <c r="G70" s="63"/>
      <c r="H70" s="47">
        <f t="shared" si="13"/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ht="10.8" thickBot="1" x14ac:dyDescent="0.25">
      <c r="A71" s="164" t="s">
        <v>384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6"/>
      <c r="L71" s="67">
        <f>SUM(L14:L70)</f>
        <v>0</v>
      </c>
      <c r="M71" s="68">
        <f>SUM(M14:M70)</f>
        <v>0</v>
      </c>
      <c r="N71" s="68">
        <f>SUM(N14:N70)</f>
        <v>0</v>
      </c>
      <c r="O71" s="68">
        <f>SUM(O14:O70)</f>
        <v>0</v>
      </c>
      <c r="P71" s="69">
        <f>SUM(P14:P70)</f>
        <v>0</v>
      </c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" t="s">
        <v>14</v>
      </c>
      <c r="B74" s="17"/>
      <c r="C74" s="163">
        <f>'Kops a'!C33:H33</f>
        <v>0</v>
      </c>
      <c r="D74" s="163"/>
      <c r="E74" s="163"/>
      <c r="F74" s="163"/>
      <c r="G74" s="163"/>
      <c r="H74" s="163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19" t="s">
        <v>15</v>
      </c>
      <c r="D75" s="119"/>
      <c r="E75" s="119"/>
      <c r="F75" s="119"/>
      <c r="G75" s="119"/>
      <c r="H75" s="119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86" t="str">
        <f>'Kops a'!A36</f>
        <v xml:space="preserve">Tāme sastādīta </v>
      </c>
      <c r="B77" s="87"/>
      <c r="C77" s="87"/>
      <c r="D77" s="8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" t="s">
        <v>37</v>
      </c>
      <c r="B79" s="17"/>
      <c r="C79" s="163">
        <f>'Kops a'!C38:H38</f>
        <v>0</v>
      </c>
      <c r="D79" s="163"/>
      <c r="E79" s="163"/>
      <c r="F79" s="163"/>
      <c r="G79" s="163"/>
      <c r="H79" s="163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19" t="s">
        <v>15</v>
      </c>
      <c r="D80" s="119"/>
      <c r="E80" s="119"/>
      <c r="F80" s="119"/>
      <c r="G80" s="119"/>
      <c r="H80" s="119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86" t="s">
        <v>54</v>
      </c>
      <c r="B82" s="87"/>
      <c r="C82" s="91">
        <f>'Kops a'!C41</f>
        <v>0</v>
      </c>
      <c r="D82" s="50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79:H79"/>
    <mergeCell ref="C80:H80"/>
    <mergeCell ref="C74:H74"/>
    <mergeCell ref="C75:H75"/>
    <mergeCell ref="A71:K71"/>
  </mergeCells>
  <conditionalFormatting sqref="N9:O9">
    <cfRule type="cellIs" dxfId="149" priority="19" operator="equal">
      <formula>0</formula>
    </cfRule>
  </conditionalFormatting>
  <conditionalFormatting sqref="A9">
    <cfRule type="containsText" dxfId="148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7" priority="16" operator="equal">
      <formula>0</formula>
    </cfRule>
  </conditionalFormatting>
  <conditionalFormatting sqref="O10:P10">
    <cfRule type="cellIs" dxfId="146" priority="15" operator="equal">
      <formula>"20__. gada __. _________"</formula>
    </cfRule>
  </conditionalFormatting>
  <conditionalFormatting sqref="A71:K71">
    <cfRule type="containsText" dxfId="145" priority="13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C79:H79">
    <cfRule type="cellIs" dxfId="144" priority="10" operator="equal">
      <formula>0</formula>
    </cfRule>
  </conditionalFormatting>
  <conditionalFormatting sqref="C74:H74">
    <cfRule type="cellIs" dxfId="143" priority="9" operator="equal">
      <formula>0</formula>
    </cfRule>
  </conditionalFormatting>
  <conditionalFormatting sqref="L71:P71">
    <cfRule type="cellIs" dxfId="142" priority="8" operator="equal">
      <formula>0</formula>
    </cfRule>
  </conditionalFormatting>
  <conditionalFormatting sqref="C4:I4">
    <cfRule type="cellIs" dxfId="141" priority="7" operator="equal">
      <formula>0</formula>
    </cfRule>
  </conditionalFormatting>
  <conditionalFormatting sqref="D5:L8">
    <cfRule type="cellIs" dxfId="140" priority="5" operator="equal">
      <formula>0</formula>
    </cfRule>
  </conditionalFormatting>
  <conditionalFormatting sqref="C79:H79 C82 C74:H74">
    <cfRule type="cellIs" dxfId="139" priority="4" operator="equal">
      <formula>0</formula>
    </cfRule>
  </conditionalFormatting>
  <conditionalFormatting sqref="D1">
    <cfRule type="cellIs" dxfId="138" priority="3" operator="equal">
      <formula>0</formula>
    </cfRule>
  </conditionalFormatting>
  <conditionalFormatting sqref="I14:J70 A14:G70">
    <cfRule type="cellIs" dxfId="137" priority="2" operator="equal">
      <formula>0</formula>
    </cfRule>
  </conditionalFormatting>
  <conditionalFormatting sqref="K14:P70 H14:H70">
    <cfRule type="cellIs" dxfId="136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52"/>
  <sheetViews>
    <sheetView topLeftCell="A19" workbookViewId="0">
      <selection activeCell="A40" sqref="A40:K4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60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P40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A46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68</v>
      </c>
      <c r="D14" s="25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9" t="s">
        <v>120</v>
      </c>
      <c r="D15" s="25" t="s">
        <v>70</v>
      </c>
      <c r="E15" s="102">
        <v>1.5</v>
      </c>
      <c r="F15" s="66"/>
      <c r="G15" s="63"/>
      <c r="H15" s="47">
        <f>ROUND(F15*G15,2)</f>
        <v>0</v>
      </c>
      <c r="I15" s="63"/>
      <c r="J15" s="63"/>
      <c r="K15" s="48">
        <f t="shared" ref="K15:K39" si="0">SUM(H15:J15)</f>
        <v>0</v>
      </c>
      <c r="L15" s="49">
        <f t="shared" ref="L15:L39" si="1">ROUND(E15*F15,2)</f>
        <v>0</v>
      </c>
      <c r="M15" s="47">
        <f t="shared" ref="M15:M39" si="2">ROUND(H15*E15,2)</f>
        <v>0</v>
      </c>
      <c r="N15" s="47">
        <f t="shared" ref="N15:N39" si="3">ROUND(I15*E15,2)</f>
        <v>0</v>
      </c>
      <c r="O15" s="47">
        <f t="shared" ref="O15:O39" si="4">ROUND(J15*E15,2)</f>
        <v>0</v>
      </c>
      <c r="P15" s="48">
        <f t="shared" ref="P15:P39" si="5">SUM(M15:O15)</f>
        <v>0</v>
      </c>
    </row>
    <row r="16" spans="1:16" x14ac:dyDescent="0.2">
      <c r="A16" s="38">
        <v>2</v>
      </c>
      <c r="B16" s="39"/>
      <c r="C16" s="99" t="s">
        <v>121</v>
      </c>
      <c r="D16" s="25" t="s">
        <v>72</v>
      </c>
      <c r="E16" s="102">
        <v>3.52</v>
      </c>
      <c r="F16" s="66"/>
      <c r="G16" s="63"/>
      <c r="H16" s="47">
        <f t="shared" ref="H16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8"/>
      <c r="B17" s="39"/>
      <c r="C17" s="100" t="s">
        <v>122</v>
      </c>
      <c r="D17" s="25"/>
      <c r="E17" s="102"/>
      <c r="F17" s="66"/>
      <c r="G17" s="63"/>
      <c r="H17" s="47"/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0.399999999999999" x14ac:dyDescent="0.2">
      <c r="A18" s="38">
        <v>1</v>
      </c>
      <c r="B18" s="39"/>
      <c r="C18" s="99" t="s">
        <v>123</v>
      </c>
      <c r="D18" s="25" t="s">
        <v>70</v>
      </c>
      <c r="E18" s="102">
        <v>1.5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0.399999999999999" x14ac:dyDescent="0.2">
      <c r="A19" s="38">
        <v>2</v>
      </c>
      <c r="B19" s="39"/>
      <c r="C19" s="99" t="s">
        <v>124</v>
      </c>
      <c r="D19" s="25" t="s">
        <v>70</v>
      </c>
      <c r="E19" s="102">
        <f>E18</f>
        <v>1.5</v>
      </c>
      <c r="F19" s="66"/>
      <c r="G19" s="63"/>
      <c r="H19" s="47">
        <f t="shared" ref="H19:H37" si="7"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0.399999999999999" x14ac:dyDescent="0.2">
      <c r="A20" s="38">
        <v>3</v>
      </c>
      <c r="B20" s="39"/>
      <c r="C20" s="101" t="s">
        <v>109</v>
      </c>
      <c r="D20" s="25" t="s">
        <v>70</v>
      </c>
      <c r="E20" s="102">
        <f>E19*1.25</f>
        <v>1.88</v>
      </c>
      <c r="F20" s="66"/>
      <c r="G20" s="63"/>
      <c r="H20" s="47"/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8">
        <v>4</v>
      </c>
      <c r="B21" s="39"/>
      <c r="C21" s="101" t="s">
        <v>110</v>
      </c>
      <c r="D21" s="25" t="s">
        <v>106</v>
      </c>
      <c r="E21" s="102">
        <f>E19*5</f>
        <v>7.5</v>
      </c>
      <c r="F21" s="66"/>
      <c r="G21" s="63"/>
      <c r="H21" s="47"/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38">
        <v>5</v>
      </c>
      <c r="B22" s="39"/>
      <c r="C22" s="101" t="s">
        <v>125</v>
      </c>
      <c r="D22" s="25" t="s">
        <v>84</v>
      </c>
      <c r="E22" s="102">
        <v>1</v>
      </c>
      <c r="F22" s="66"/>
      <c r="G22" s="63"/>
      <c r="H22" s="47"/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0.399999999999999" x14ac:dyDescent="0.2">
      <c r="A23" s="38">
        <v>6</v>
      </c>
      <c r="B23" s="39"/>
      <c r="C23" s="101" t="s">
        <v>126</v>
      </c>
      <c r="D23" s="25" t="s">
        <v>70</v>
      </c>
      <c r="E23" s="102">
        <f>E19*0.25</f>
        <v>0.38</v>
      </c>
      <c r="F23" s="66"/>
      <c r="G23" s="63"/>
      <c r="H23" s="47"/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0.399999999999999" x14ac:dyDescent="0.2">
      <c r="A24" s="38">
        <v>7</v>
      </c>
      <c r="B24" s="39"/>
      <c r="C24" s="99" t="s">
        <v>127</v>
      </c>
      <c r="D24" s="25" t="s">
        <v>70</v>
      </c>
      <c r="E24" s="102">
        <f>E19</f>
        <v>1.5</v>
      </c>
      <c r="F24" s="66"/>
      <c r="G24" s="63"/>
      <c r="H24" s="47">
        <f t="shared" si="7"/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0.399999999999999" x14ac:dyDescent="0.2">
      <c r="A25" s="38">
        <v>8</v>
      </c>
      <c r="B25" s="39"/>
      <c r="C25" s="101" t="s">
        <v>128</v>
      </c>
      <c r="D25" s="25" t="s">
        <v>106</v>
      </c>
      <c r="E25" s="102">
        <f>E24*4</f>
        <v>6</v>
      </c>
      <c r="F25" s="66"/>
      <c r="G25" s="63"/>
      <c r="H25" s="47"/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8">
        <v>9</v>
      </c>
      <c r="B26" s="39"/>
      <c r="C26" s="101" t="s">
        <v>129</v>
      </c>
      <c r="D26" s="25" t="s">
        <v>84</v>
      </c>
      <c r="E26" s="102">
        <v>1</v>
      </c>
      <c r="F26" s="66"/>
      <c r="G26" s="63"/>
      <c r="H26" s="47"/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0.399999999999999" x14ac:dyDescent="0.2">
      <c r="A27" s="38">
        <v>10</v>
      </c>
      <c r="B27" s="39"/>
      <c r="C27" s="99" t="s">
        <v>130</v>
      </c>
      <c r="D27" s="25" t="s">
        <v>70</v>
      </c>
      <c r="E27" s="102">
        <f>E24</f>
        <v>1.5</v>
      </c>
      <c r="F27" s="66"/>
      <c r="G27" s="63"/>
      <c r="H27" s="47">
        <f t="shared" si="7"/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0.399999999999999" x14ac:dyDescent="0.2">
      <c r="A28" s="38">
        <v>11</v>
      </c>
      <c r="B28" s="39"/>
      <c r="C28" s="101" t="s">
        <v>131</v>
      </c>
      <c r="D28" s="25" t="s">
        <v>98</v>
      </c>
      <c r="E28" s="102">
        <f>E27*0.45*1.2</f>
        <v>0.81</v>
      </c>
      <c r="F28" s="66"/>
      <c r="G28" s="63"/>
      <c r="H28" s="47"/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8">
        <v>12</v>
      </c>
      <c r="B29" s="39"/>
      <c r="C29" s="101" t="s">
        <v>129</v>
      </c>
      <c r="D29" s="25" t="s">
        <v>84</v>
      </c>
      <c r="E29" s="102">
        <v>1</v>
      </c>
      <c r="F29" s="66"/>
      <c r="G29" s="63"/>
      <c r="H29" s="47"/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13</v>
      </c>
      <c r="B30" s="39"/>
      <c r="C30" s="99" t="s">
        <v>132</v>
      </c>
      <c r="D30" s="25" t="s">
        <v>70</v>
      </c>
      <c r="E30" s="102">
        <v>1.2</v>
      </c>
      <c r="F30" s="66"/>
      <c r="G30" s="63"/>
      <c r="H30" s="47">
        <f t="shared" ref="H30" si="8"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0.399999999999999" x14ac:dyDescent="0.2">
      <c r="A31" s="38">
        <v>14</v>
      </c>
      <c r="B31" s="39"/>
      <c r="C31" s="101" t="s">
        <v>133</v>
      </c>
      <c r="D31" s="25" t="s">
        <v>70</v>
      </c>
      <c r="E31" s="102">
        <f>E30*1.25</f>
        <v>1.5</v>
      </c>
      <c r="F31" s="66"/>
      <c r="G31" s="63"/>
      <c r="H31" s="47"/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0.399999999999999" x14ac:dyDescent="0.2">
      <c r="A32" s="38">
        <v>15</v>
      </c>
      <c r="B32" s="39"/>
      <c r="C32" s="101" t="s">
        <v>134</v>
      </c>
      <c r="D32" s="25" t="s">
        <v>70</v>
      </c>
      <c r="E32" s="102">
        <f>E30*1.25</f>
        <v>1.5</v>
      </c>
      <c r="F32" s="66"/>
      <c r="G32" s="63"/>
      <c r="H32" s="47"/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x14ac:dyDescent="0.2">
      <c r="A33" s="38">
        <v>16</v>
      </c>
      <c r="B33" s="39"/>
      <c r="C33" s="101" t="s">
        <v>135</v>
      </c>
      <c r="D33" s="25" t="s">
        <v>84</v>
      </c>
      <c r="E33" s="102">
        <v>1</v>
      </c>
      <c r="F33" s="66"/>
      <c r="G33" s="63"/>
      <c r="H33" s="47"/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x14ac:dyDescent="0.2">
      <c r="A34" s="38">
        <v>17</v>
      </c>
      <c r="B34" s="39"/>
      <c r="C34" s="99" t="s">
        <v>136</v>
      </c>
      <c r="D34" s="25" t="s">
        <v>72</v>
      </c>
      <c r="E34" s="102">
        <v>5.42</v>
      </c>
      <c r="F34" s="66"/>
      <c r="G34" s="63"/>
      <c r="H34" s="47">
        <f t="shared" si="7"/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38">
        <v>18</v>
      </c>
      <c r="B35" s="39"/>
      <c r="C35" s="101" t="s">
        <v>137</v>
      </c>
      <c r="D35" s="25" t="s">
        <v>72</v>
      </c>
      <c r="E35" s="102">
        <f>E34*1.15</f>
        <v>6.23</v>
      </c>
      <c r="F35" s="66"/>
      <c r="G35" s="63"/>
      <c r="H35" s="47"/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8">
        <v>19</v>
      </c>
      <c r="B36" s="39"/>
      <c r="C36" s="101" t="s">
        <v>138</v>
      </c>
      <c r="D36" s="25" t="s">
        <v>84</v>
      </c>
      <c r="E36" s="102">
        <v>1</v>
      </c>
      <c r="F36" s="66"/>
      <c r="G36" s="63"/>
      <c r="H36" s="47"/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0.399999999999999" x14ac:dyDescent="0.2">
      <c r="A37" s="38">
        <v>20</v>
      </c>
      <c r="B37" s="39"/>
      <c r="C37" s="99" t="s">
        <v>139</v>
      </c>
      <c r="D37" s="25" t="s">
        <v>72</v>
      </c>
      <c r="E37" s="102">
        <v>5.52</v>
      </c>
      <c r="F37" s="66"/>
      <c r="G37" s="63"/>
      <c r="H37" s="47">
        <f t="shared" si="7"/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0.399999999999999" x14ac:dyDescent="0.2">
      <c r="A38" s="38">
        <v>21</v>
      </c>
      <c r="B38" s="39"/>
      <c r="C38" s="101" t="s">
        <v>140</v>
      </c>
      <c r="D38" s="25" t="s">
        <v>72</v>
      </c>
      <c r="E38" s="102">
        <f>E37*1.15</f>
        <v>6.35</v>
      </c>
      <c r="F38" s="66"/>
      <c r="G38" s="63"/>
      <c r="H38" s="47"/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10.8" thickBot="1" x14ac:dyDescent="0.25">
      <c r="A39" s="38">
        <v>22</v>
      </c>
      <c r="B39" s="39"/>
      <c r="C39" s="101" t="s">
        <v>141</v>
      </c>
      <c r="D39" s="25" t="s">
        <v>84</v>
      </c>
      <c r="E39" s="102">
        <v>1</v>
      </c>
      <c r="F39" s="66"/>
      <c r="G39" s="63"/>
      <c r="H39" s="47"/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10.8" thickBot="1" x14ac:dyDescent="0.25">
      <c r="A40" s="164" t="s">
        <v>384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6"/>
      <c r="L40" s="67">
        <f>SUM(L14:L39)</f>
        <v>0</v>
      </c>
      <c r="M40" s="68">
        <f>SUM(M14:M39)</f>
        <v>0</v>
      </c>
      <c r="N40" s="68">
        <f>SUM(N14:N39)</f>
        <v>0</v>
      </c>
      <c r="O40" s="68">
        <f>SUM(O14:O39)</f>
        <v>0</v>
      </c>
      <c r="P40" s="69">
        <f>SUM(P14:P39)</f>
        <v>0</v>
      </c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14</v>
      </c>
      <c r="B43" s="17"/>
      <c r="C43" s="163">
        <f>'Kops a'!C33:H33</f>
        <v>0</v>
      </c>
      <c r="D43" s="163"/>
      <c r="E43" s="163"/>
      <c r="F43" s="163"/>
      <c r="G43" s="163"/>
      <c r="H43" s="163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19" t="s">
        <v>15</v>
      </c>
      <c r="D44" s="119"/>
      <c r="E44" s="119"/>
      <c r="F44" s="119"/>
      <c r="G44" s="119"/>
      <c r="H44" s="11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6" t="str">
        <f>'Kops a'!A36</f>
        <v xml:space="preserve">Tāme sastādīta </v>
      </c>
      <c r="B46" s="87"/>
      <c r="C46" s="87"/>
      <c r="D46" s="8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" t="s">
        <v>37</v>
      </c>
      <c r="B48" s="17"/>
      <c r="C48" s="163">
        <f>'Kops a'!C38:H38</f>
        <v>0</v>
      </c>
      <c r="D48" s="163"/>
      <c r="E48" s="163"/>
      <c r="F48" s="163"/>
      <c r="G48" s="163"/>
      <c r="H48" s="163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19" t="s">
        <v>15</v>
      </c>
      <c r="D49" s="119"/>
      <c r="E49" s="119"/>
      <c r="F49" s="119"/>
      <c r="G49" s="119"/>
      <c r="H49" s="119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86" t="s">
        <v>54</v>
      </c>
      <c r="B51" s="87"/>
      <c r="C51" s="91">
        <f>'Kops a'!C41</f>
        <v>0</v>
      </c>
      <c r="D51" s="50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9:H49"/>
    <mergeCell ref="C4:I4"/>
    <mergeCell ref="F12:K12"/>
    <mergeCell ref="J9:M9"/>
    <mergeCell ref="D8:L8"/>
    <mergeCell ref="A40:K40"/>
    <mergeCell ref="C43:H43"/>
    <mergeCell ref="C44:H44"/>
    <mergeCell ref="C48:H48"/>
  </mergeCells>
  <conditionalFormatting sqref="I14:J39 A14:G39">
    <cfRule type="cellIs" dxfId="133" priority="27" operator="equal">
      <formula>0</formula>
    </cfRule>
  </conditionalFormatting>
  <conditionalFormatting sqref="N9:O9 K14:P39 H14:H39">
    <cfRule type="cellIs" dxfId="132" priority="26" operator="equal">
      <formula>0</formula>
    </cfRule>
  </conditionalFormatting>
  <conditionalFormatting sqref="C2:I2">
    <cfRule type="cellIs" dxfId="131" priority="23" operator="equal">
      <formula>0</formula>
    </cfRule>
  </conditionalFormatting>
  <conditionalFormatting sqref="O10">
    <cfRule type="cellIs" dxfId="130" priority="22" operator="equal">
      <formula>"20__. gada __. _________"</formula>
    </cfRule>
  </conditionalFormatting>
  <conditionalFormatting sqref="A40:K40">
    <cfRule type="containsText" dxfId="129" priority="21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L40:P40">
    <cfRule type="cellIs" dxfId="128" priority="16" operator="equal">
      <formula>0</formula>
    </cfRule>
  </conditionalFormatting>
  <conditionalFormatting sqref="C4:I4">
    <cfRule type="cellIs" dxfId="127" priority="15" operator="equal">
      <formula>0</formula>
    </cfRule>
  </conditionalFormatting>
  <conditionalFormatting sqref="D5:L8">
    <cfRule type="cellIs" dxfId="126" priority="13" operator="equal">
      <formula>0</formula>
    </cfRule>
  </conditionalFormatting>
  <conditionalFormatting sqref="P10">
    <cfRule type="cellIs" dxfId="125" priority="12" operator="equal">
      <formula>"20__. gada __. _________"</formula>
    </cfRule>
  </conditionalFormatting>
  <conditionalFormatting sqref="C48:H48">
    <cfRule type="cellIs" dxfId="124" priority="9" operator="equal">
      <formula>0</formula>
    </cfRule>
  </conditionalFormatting>
  <conditionalFormatting sqref="C43:H43">
    <cfRule type="cellIs" dxfId="123" priority="8" operator="equal">
      <formula>0</formula>
    </cfRule>
  </conditionalFormatting>
  <conditionalFormatting sqref="C48:H48 C51 C43:H43">
    <cfRule type="cellIs" dxfId="122" priority="7" operator="equal">
      <formula>0</formula>
    </cfRule>
  </conditionalFormatting>
  <conditionalFormatting sqref="D1">
    <cfRule type="cellIs" dxfId="121" priority="6" operator="equal">
      <formula>0</formula>
    </cfRule>
  </conditionalFormatting>
  <conditionalFormatting sqref="A9">
    <cfRule type="containsText" dxfId="120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46B16A03-C867-4231-9EE2-FA19DDA4D492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10" operator="containsText" id="{2AF3CC58-04F0-4432-AA0F-D3D058C3CAD1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03"/>
  <sheetViews>
    <sheetView topLeftCell="A70" workbookViewId="0">
      <selection activeCell="A91" sqref="A91:K9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61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P91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A97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142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143</v>
      </c>
      <c r="D15" s="25" t="s">
        <v>78</v>
      </c>
      <c r="E15" s="102">
        <v>1</v>
      </c>
      <c r="F15" s="66"/>
      <c r="G15" s="63"/>
      <c r="H15" s="47">
        <f t="shared" ref="H15:H22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20.399999999999999" x14ac:dyDescent="0.2">
      <c r="A16" s="38">
        <v>2</v>
      </c>
      <c r="B16" s="39"/>
      <c r="C16" s="99" t="s">
        <v>144</v>
      </c>
      <c r="D16" s="25" t="s">
        <v>78</v>
      </c>
      <c r="E16" s="102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9" t="s">
        <v>145</v>
      </c>
      <c r="D17" s="25" t="s">
        <v>72</v>
      </c>
      <c r="E17" s="102">
        <v>70.5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9" t="s">
        <v>146</v>
      </c>
      <c r="D18" s="25" t="s">
        <v>70</v>
      </c>
      <c r="E18" s="102">
        <v>663.2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5</v>
      </c>
      <c r="B19" s="39"/>
      <c r="C19" s="99" t="s">
        <v>147</v>
      </c>
      <c r="D19" s="25" t="s">
        <v>70</v>
      </c>
      <c r="E19" s="102">
        <f>E18</f>
        <v>663.2</v>
      </c>
      <c r="F19" s="66"/>
      <c r="G19" s="63"/>
      <c r="H19" s="47">
        <f t="shared" ref="H19" si="7">ROUND(F19*G19,2)</f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6</v>
      </c>
      <c r="B20" s="39"/>
      <c r="C20" s="99" t="s">
        <v>148</v>
      </c>
      <c r="D20" s="25" t="s">
        <v>81</v>
      </c>
      <c r="E20" s="102">
        <v>76.47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9" t="s">
        <v>149</v>
      </c>
      <c r="D21" s="25" t="s">
        <v>81</v>
      </c>
      <c r="E21" s="102">
        <f>E20</f>
        <v>76.47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8</v>
      </c>
      <c r="B22" s="39"/>
      <c r="C22" s="99" t="s">
        <v>150</v>
      </c>
      <c r="D22" s="25" t="s">
        <v>78</v>
      </c>
      <c r="E22" s="102">
        <v>1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/>
      <c r="B23" s="39"/>
      <c r="C23" s="100" t="s">
        <v>151</v>
      </c>
      <c r="D23" s="25"/>
      <c r="E23" s="102"/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1</v>
      </c>
      <c r="B24" s="39"/>
      <c r="C24" s="99" t="s">
        <v>152</v>
      </c>
      <c r="D24" s="25" t="s">
        <v>70</v>
      </c>
      <c r="E24" s="102">
        <v>118.99</v>
      </c>
      <c r="F24" s="66"/>
      <c r="G24" s="63"/>
      <c r="H24" s="47">
        <f t="shared" ref="H24:H37" si="8">ROUND(F24*G24,2)</f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30.6" x14ac:dyDescent="0.2">
      <c r="A25" s="38">
        <v>2</v>
      </c>
      <c r="B25" s="39"/>
      <c r="C25" s="99" t="s">
        <v>153</v>
      </c>
      <c r="D25" s="25" t="s">
        <v>70</v>
      </c>
      <c r="E25" s="102">
        <f>E24</f>
        <v>118.99</v>
      </c>
      <c r="F25" s="66"/>
      <c r="G25" s="63"/>
      <c r="H25" s="47">
        <f t="shared" si="8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2">
      <c r="A26" s="38">
        <v>3</v>
      </c>
      <c r="B26" s="39"/>
      <c r="C26" s="101" t="s">
        <v>154</v>
      </c>
      <c r="D26" s="25" t="s">
        <v>70</v>
      </c>
      <c r="E26" s="102">
        <f>E25*1.15</f>
        <v>136.84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4</v>
      </c>
      <c r="B27" s="39"/>
      <c r="C27" s="101" t="s">
        <v>155</v>
      </c>
      <c r="D27" s="25" t="s">
        <v>106</v>
      </c>
      <c r="E27" s="102">
        <f>E25*6.5</f>
        <v>773.44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5</v>
      </c>
      <c r="B28" s="39"/>
      <c r="C28" s="101" t="s">
        <v>156</v>
      </c>
      <c r="D28" s="25" t="s">
        <v>84</v>
      </c>
      <c r="E28" s="102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6</v>
      </c>
      <c r="B29" s="39"/>
      <c r="C29" s="99" t="s">
        <v>157</v>
      </c>
      <c r="D29" s="25" t="s">
        <v>70</v>
      </c>
      <c r="E29" s="102">
        <f>E25</f>
        <v>118.99</v>
      </c>
      <c r="F29" s="66"/>
      <c r="G29" s="63"/>
      <c r="H29" s="47">
        <f t="shared" si="8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7</v>
      </c>
      <c r="B30" s="39"/>
      <c r="C30" s="101" t="s">
        <v>109</v>
      </c>
      <c r="D30" s="25" t="s">
        <v>70</v>
      </c>
      <c r="E30" s="102">
        <f>E29*1.25</f>
        <v>148.74</v>
      </c>
      <c r="F30" s="66"/>
      <c r="G30" s="63"/>
      <c r="H30" s="47"/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8</v>
      </c>
      <c r="B31" s="39"/>
      <c r="C31" s="101" t="s">
        <v>105</v>
      </c>
      <c r="D31" s="25" t="s">
        <v>106</v>
      </c>
      <c r="E31" s="102">
        <f>E29*5</f>
        <v>594.95000000000005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9</v>
      </c>
      <c r="B32" s="39"/>
      <c r="C32" s="101" t="s">
        <v>125</v>
      </c>
      <c r="D32" s="25" t="s">
        <v>84</v>
      </c>
      <c r="E32" s="102">
        <v>1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10</v>
      </c>
      <c r="B33" s="39"/>
      <c r="C33" s="101" t="s">
        <v>158</v>
      </c>
      <c r="D33" s="25" t="s">
        <v>106</v>
      </c>
      <c r="E33" s="102">
        <f>E28*0.25</f>
        <v>0.25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11</v>
      </c>
      <c r="B34" s="39"/>
      <c r="C34" s="99" t="s">
        <v>159</v>
      </c>
      <c r="D34" s="25" t="s">
        <v>70</v>
      </c>
      <c r="E34" s="102">
        <v>50.71</v>
      </c>
      <c r="F34" s="66"/>
      <c r="G34" s="63"/>
      <c r="H34" s="47">
        <f t="shared" si="8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12</v>
      </c>
      <c r="B35" s="39"/>
      <c r="C35" s="101" t="s">
        <v>128</v>
      </c>
      <c r="D35" s="25" t="s">
        <v>106</v>
      </c>
      <c r="E35" s="102">
        <f>E34*4</f>
        <v>202.84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13</v>
      </c>
      <c r="B36" s="39"/>
      <c r="C36" s="101" t="s">
        <v>129</v>
      </c>
      <c r="D36" s="25" t="s">
        <v>84</v>
      </c>
      <c r="E36" s="102">
        <v>1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14</v>
      </c>
      <c r="B37" s="39"/>
      <c r="C37" s="99" t="s">
        <v>160</v>
      </c>
      <c r="D37" s="25" t="s">
        <v>70</v>
      </c>
      <c r="E37" s="102">
        <f>E34</f>
        <v>50.71</v>
      </c>
      <c r="F37" s="66"/>
      <c r="G37" s="63"/>
      <c r="H37" s="47">
        <f t="shared" si="8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15</v>
      </c>
      <c r="B38" s="39"/>
      <c r="C38" s="101" t="s">
        <v>161</v>
      </c>
      <c r="D38" s="25" t="s">
        <v>98</v>
      </c>
      <c r="E38" s="102">
        <f>E37*0.45*1.2</f>
        <v>27.38</v>
      </c>
      <c r="F38" s="66"/>
      <c r="G38" s="63"/>
      <c r="H38" s="47"/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16</v>
      </c>
      <c r="B39" s="39"/>
      <c r="C39" s="101" t="s">
        <v>129</v>
      </c>
      <c r="D39" s="25" t="s">
        <v>84</v>
      </c>
      <c r="E39" s="102">
        <v>1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/>
      <c r="B40" s="39"/>
      <c r="C40" s="100" t="s">
        <v>162</v>
      </c>
      <c r="D40" s="25"/>
      <c r="E40" s="102"/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1</v>
      </c>
      <c r="B41" s="39"/>
      <c r="C41" s="99" t="s">
        <v>163</v>
      </c>
      <c r="D41" s="25" t="s">
        <v>72</v>
      </c>
      <c r="E41" s="102">
        <v>70</v>
      </c>
      <c r="F41" s="66"/>
      <c r="G41" s="63"/>
      <c r="H41" s="47">
        <f t="shared" ref="H41" si="9">ROUND(F41*G41,2)</f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2</v>
      </c>
      <c r="B42" s="39"/>
      <c r="C42" s="101" t="s">
        <v>164</v>
      </c>
      <c r="D42" s="25" t="s">
        <v>72</v>
      </c>
      <c r="E42" s="102">
        <f>E41*1.1</f>
        <v>77</v>
      </c>
      <c r="F42" s="66"/>
      <c r="G42" s="63"/>
      <c r="H42" s="47"/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3</v>
      </c>
      <c r="B43" s="39"/>
      <c r="C43" s="101" t="s">
        <v>107</v>
      </c>
      <c r="D43" s="25" t="s">
        <v>84</v>
      </c>
      <c r="E43" s="102">
        <v>1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30.6" x14ac:dyDescent="0.2">
      <c r="A44" s="38">
        <v>4</v>
      </c>
      <c r="B44" s="39"/>
      <c r="C44" s="99" t="s">
        <v>165</v>
      </c>
      <c r="D44" s="25" t="s">
        <v>70</v>
      </c>
      <c r="E44" s="102">
        <v>590.79999999999995</v>
      </c>
      <c r="F44" s="66"/>
      <c r="G44" s="63"/>
      <c r="H44" s="47">
        <f t="shared" ref="H44:H57" si="10">ROUND(F44*G44,2)</f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x14ac:dyDescent="0.2">
      <c r="A45" s="38">
        <v>5</v>
      </c>
      <c r="B45" s="39"/>
      <c r="C45" s="101" t="s">
        <v>166</v>
      </c>
      <c r="D45" s="25" t="s">
        <v>70</v>
      </c>
      <c r="E45" s="102">
        <f>E44*1.1</f>
        <v>649.88</v>
      </c>
      <c r="F45" s="66"/>
      <c r="G45" s="63"/>
      <c r="H45" s="47"/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38">
        <v>6</v>
      </c>
      <c r="B46" s="39"/>
      <c r="C46" s="101" t="s">
        <v>105</v>
      </c>
      <c r="D46" s="25" t="s">
        <v>106</v>
      </c>
      <c r="E46" s="102">
        <f>E44*6.5</f>
        <v>3840.2</v>
      </c>
      <c r="F46" s="66"/>
      <c r="G46" s="63"/>
      <c r="H46" s="47"/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7</v>
      </c>
      <c r="B47" s="39"/>
      <c r="C47" s="101" t="s">
        <v>156</v>
      </c>
      <c r="D47" s="25" t="s">
        <v>84</v>
      </c>
      <c r="E47" s="102">
        <v>1</v>
      </c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8</v>
      </c>
      <c r="B48" s="39"/>
      <c r="C48" s="99" t="s">
        <v>167</v>
      </c>
      <c r="D48" s="25" t="s">
        <v>70</v>
      </c>
      <c r="E48" s="102">
        <f>E44</f>
        <v>590.79999999999995</v>
      </c>
      <c r="F48" s="66"/>
      <c r="G48" s="63"/>
      <c r="H48" s="47">
        <f t="shared" si="10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>
        <v>9</v>
      </c>
      <c r="B49" s="39"/>
      <c r="C49" s="101" t="s">
        <v>109</v>
      </c>
      <c r="D49" s="25" t="s">
        <v>70</v>
      </c>
      <c r="E49" s="102">
        <f>E48*1.25</f>
        <v>738.5</v>
      </c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10</v>
      </c>
      <c r="B50" s="39"/>
      <c r="C50" s="101" t="s">
        <v>105</v>
      </c>
      <c r="D50" s="25" t="s">
        <v>106</v>
      </c>
      <c r="E50" s="102">
        <f>E48*5</f>
        <v>2954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11</v>
      </c>
      <c r="B51" s="39"/>
      <c r="C51" s="101" t="s">
        <v>168</v>
      </c>
      <c r="D51" s="25" t="s">
        <v>72</v>
      </c>
      <c r="E51" s="102">
        <f>E41*1.1</f>
        <v>77</v>
      </c>
      <c r="F51" s="66"/>
      <c r="G51" s="63"/>
      <c r="H51" s="47"/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12</v>
      </c>
      <c r="B52" s="39"/>
      <c r="C52" s="101" t="s">
        <v>125</v>
      </c>
      <c r="D52" s="25" t="s">
        <v>84</v>
      </c>
      <c r="E52" s="102">
        <v>1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2">
      <c r="A53" s="38">
        <v>13</v>
      </c>
      <c r="B53" s="39"/>
      <c r="C53" s="101" t="s">
        <v>158</v>
      </c>
      <c r="D53" s="25" t="s">
        <v>106</v>
      </c>
      <c r="E53" s="102">
        <f>E48*0.25</f>
        <v>147.69999999999999</v>
      </c>
      <c r="F53" s="66"/>
      <c r="G53" s="63"/>
      <c r="H53" s="47"/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14</v>
      </c>
      <c r="B54" s="39"/>
      <c r="C54" s="99" t="s">
        <v>159</v>
      </c>
      <c r="D54" s="25" t="s">
        <v>70</v>
      </c>
      <c r="E54" s="102">
        <f>E48</f>
        <v>590.79999999999995</v>
      </c>
      <c r="F54" s="66"/>
      <c r="G54" s="63"/>
      <c r="H54" s="47">
        <f t="shared" si="10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2">
      <c r="A55" s="38">
        <v>15</v>
      </c>
      <c r="B55" s="39"/>
      <c r="C55" s="101" t="s">
        <v>128</v>
      </c>
      <c r="D55" s="25" t="s">
        <v>106</v>
      </c>
      <c r="E55" s="102">
        <f>E54*4</f>
        <v>2363.1999999999998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16</v>
      </c>
      <c r="B56" s="39"/>
      <c r="C56" s="101" t="s">
        <v>129</v>
      </c>
      <c r="D56" s="25" t="s">
        <v>84</v>
      </c>
      <c r="E56" s="102">
        <v>1</v>
      </c>
      <c r="F56" s="66"/>
      <c r="G56" s="63"/>
      <c r="H56" s="47"/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17</v>
      </c>
      <c r="B57" s="39"/>
      <c r="C57" s="99" t="s">
        <v>169</v>
      </c>
      <c r="D57" s="25" t="s">
        <v>70</v>
      </c>
      <c r="E57" s="102">
        <f>E44</f>
        <v>590.79999999999995</v>
      </c>
      <c r="F57" s="66"/>
      <c r="G57" s="63"/>
      <c r="H57" s="47">
        <f t="shared" si="10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18</v>
      </c>
      <c r="B58" s="39"/>
      <c r="C58" s="101" t="s">
        <v>131</v>
      </c>
      <c r="D58" s="25" t="s">
        <v>98</v>
      </c>
      <c r="E58" s="102">
        <f>E57*0.45*1.2</f>
        <v>319.02999999999997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19</v>
      </c>
      <c r="B59" s="39"/>
      <c r="C59" s="101" t="s">
        <v>129</v>
      </c>
      <c r="D59" s="25" t="s">
        <v>84</v>
      </c>
      <c r="E59" s="102">
        <v>1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x14ac:dyDescent="0.2">
      <c r="A60" s="38"/>
      <c r="B60" s="39"/>
      <c r="C60" s="100" t="s">
        <v>170</v>
      </c>
      <c r="D60" s="25"/>
      <c r="E60" s="102"/>
      <c r="F60" s="66"/>
      <c r="G60" s="63"/>
      <c r="H60" s="47"/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30.6" x14ac:dyDescent="0.2">
      <c r="A61" s="38">
        <v>1</v>
      </c>
      <c r="B61" s="39"/>
      <c r="C61" s="99" t="s">
        <v>171</v>
      </c>
      <c r="D61" s="25" t="s">
        <v>70</v>
      </c>
      <c r="E61" s="102">
        <v>72.400000000000006</v>
      </c>
      <c r="F61" s="66"/>
      <c r="G61" s="63"/>
      <c r="H61" s="47">
        <f t="shared" ref="H61" si="11">ROUND(F61*G61,2)</f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38">
        <v>2</v>
      </c>
      <c r="B62" s="39"/>
      <c r="C62" s="101" t="s">
        <v>172</v>
      </c>
      <c r="D62" s="25" t="s">
        <v>70</v>
      </c>
      <c r="E62" s="102">
        <f>E61*1.1</f>
        <v>79.64</v>
      </c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3</v>
      </c>
      <c r="B63" s="39"/>
      <c r="C63" s="101" t="s">
        <v>105</v>
      </c>
      <c r="D63" s="25" t="s">
        <v>106</v>
      </c>
      <c r="E63" s="102">
        <f>E61*6.5</f>
        <v>470.6</v>
      </c>
      <c r="F63" s="66"/>
      <c r="G63" s="63"/>
      <c r="H63" s="47"/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x14ac:dyDescent="0.2">
      <c r="A64" s="38">
        <v>4</v>
      </c>
      <c r="B64" s="39"/>
      <c r="C64" s="101" t="s">
        <v>107</v>
      </c>
      <c r="D64" s="25" t="s">
        <v>84</v>
      </c>
      <c r="E64" s="102">
        <v>1</v>
      </c>
      <c r="F64" s="66"/>
      <c r="G64" s="63"/>
      <c r="H64" s="47"/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0.399999999999999" x14ac:dyDescent="0.2">
      <c r="A65" s="38">
        <v>5</v>
      </c>
      <c r="B65" s="39"/>
      <c r="C65" s="99" t="s">
        <v>173</v>
      </c>
      <c r="D65" s="25" t="s">
        <v>70</v>
      </c>
      <c r="E65" s="102">
        <f>E61</f>
        <v>72.400000000000006</v>
      </c>
      <c r="F65" s="66"/>
      <c r="G65" s="63"/>
      <c r="H65" s="47">
        <f t="shared" ref="H65:H74" si="12">ROUND(F65*G65,2)</f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0.399999999999999" x14ac:dyDescent="0.2">
      <c r="A66" s="38">
        <v>6</v>
      </c>
      <c r="B66" s="39"/>
      <c r="C66" s="101" t="s">
        <v>109</v>
      </c>
      <c r="D66" s="25" t="s">
        <v>70</v>
      </c>
      <c r="E66" s="102">
        <f>E65*1.25</f>
        <v>90.5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2">
      <c r="A67" s="38">
        <v>7</v>
      </c>
      <c r="B67" s="39"/>
      <c r="C67" s="101" t="s">
        <v>174</v>
      </c>
      <c r="D67" s="25" t="s">
        <v>72</v>
      </c>
      <c r="E67" s="102">
        <f>288.1*1.05</f>
        <v>302.51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8</v>
      </c>
      <c r="B68" s="39"/>
      <c r="C68" s="101" t="s">
        <v>105</v>
      </c>
      <c r="D68" s="25" t="s">
        <v>106</v>
      </c>
      <c r="E68" s="102">
        <f>E65*5</f>
        <v>362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9</v>
      </c>
      <c r="B69" s="39"/>
      <c r="C69" s="101" t="s">
        <v>125</v>
      </c>
      <c r="D69" s="25" t="s">
        <v>84</v>
      </c>
      <c r="E69" s="102">
        <v>1</v>
      </c>
      <c r="F69" s="66"/>
      <c r="G69" s="63"/>
      <c r="H69" s="47"/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2">
      <c r="A70" s="38">
        <v>10</v>
      </c>
      <c r="B70" s="39"/>
      <c r="C70" s="101" t="s">
        <v>158</v>
      </c>
      <c r="D70" s="25" t="s">
        <v>106</v>
      </c>
      <c r="E70" s="102">
        <f>E65*0.25</f>
        <v>18.100000000000001</v>
      </c>
      <c r="F70" s="66"/>
      <c r="G70" s="63"/>
      <c r="H70" s="47"/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38">
        <v>11</v>
      </c>
      <c r="B71" s="39"/>
      <c r="C71" s="99" t="s">
        <v>159</v>
      </c>
      <c r="D71" s="25" t="s">
        <v>70</v>
      </c>
      <c r="E71" s="102">
        <v>54</v>
      </c>
      <c r="F71" s="66"/>
      <c r="G71" s="63"/>
      <c r="H71" s="47">
        <f t="shared" si="12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20.399999999999999" x14ac:dyDescent="0.2">
      <c r="A72" s="38">
        <v>12</v>
      </c>
      <c r="B72" s="39"/>
      <c r="C72" s="101" t="s">
        <v>128</v>
      </c>
      <c r="D72" s="25" t="s">
        <v>106</v>
      </c>
      <c r="E72" s="102">
        <f>E71*4</f>
        <v>216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13</v>
      </c>
      <c r="B73" s="39"/>
      <c r="C73" s="101" t="s">
        <v>129</v>
      </c>
      <c r="D73" s="25" t="s">
        <v>84</v>
      </c>
      <c r="E73" s="102">
        <v>1</v>
      </c>
      <c r="F73" s="66"/>
      <c r="G73" s="63"/>
      <c r="H73" s="47"/>
      <c r="I73" s="63"/>
      <c r="J73" s="63"/>
      <c r="K73" s="48">
        <f t="shared" ref="K73:K90" si="13">SUM(H73:J73)</f>
        <v>0</v>
      </c>
      <c r="L73" s="49">
        <f t="shared" ref="L73:L90" si="14">ROUND(E73*F73,2)</f>
        <v>0</v>
      </c>
      <c r="M73" s="47">
        <f t="shared" ref="M73:M90" si="15">ROUND(H73*E73,2)</f>
        <v>0</v>
      </c>
      <c r="N73" s="47">
        <f t="shared" ref="N73:N90" si="16">ROUND(I73*E73,2)</f>
        <v>0</v>
      </c>
      <c r="O73" s="47">
        <f t="shared" ref="O73:O90" si="17">ROUND(J73*E73,2)</f>
        <v>0</v>
      </c>
      <c r="P73" s="48">
        <f t="shared" ref="P73:P90" si="18">SUM(M73:O73)</f>
        <v>0</v>
      </c>
    </row>
    <row r="74" spans="1:16" x14ac:dyDescent="0.2">
      <c r="A74" s="38">
        <v>14</v>
      </c>
      <c r="B74" s="39"/>
      <c r="C74" s="99" t="s">
        <v>169</v>
      </c>
      <c r="D74" s="25" t="s">
        <v>70</v>
      </c>
      <c r="E74" s="102">
        <f>E71</f>
        <v>54</v>
      </c>
      <c r="F74" s="66"/>
      <c r="G74" s="63"/>
      <c r="H74" s="47">
        <f t="shared" si="12"/>
        <v>0</v>
      </c>
      <c r="I74" s="63"/>
      <c r="J74" s="63"/>
      <c r="K74" s="48">
        <f t="shared" si="13"/>
        <v>0</v>
      </c>
      <c r="L74" s="49">
        <f t="shared" si="14"/>
        <v>0</v>
      </c>
      <c r="M74" s="47">
        <f t="shared" si="15"/>
        <v>0</v>
      </c>
      <c r="N74" s="47">
        <f t="shared" si="16"/>
        <v>0</v>
      </c>
      <c r="O74" s="47">
        <f t="shared" si="17"/>
        <v>0</v>
      </c>
      <c r="P74" s="48">
        <f t="shared" si="18"/>
        <v>0</v>
      </c>
    </row>
    <row r="75" spans="1:16" ht="20.399999999999999" x14ac:dyDescent="0.2">
      <c r="A75" s="38">
        <v>15</v>
      </c>
      <c r="B75" s="39"/>
      <c r="C75" s="101" t="s">
        <v>131</v>
      </c>
      <c r="D75" s="25" t="s">
        <v>98</v>
      </c>
      <c r="E75" s="102">
        <f>E74*0.45*1.2</f>
        <v>29.16</v>
      </c>
      <c r="F75" s="66"/>
      <c r="G75" s="63"/>
      <c r="H75" s="47"/>
      <c r="I75" s="63"/>
      <c r="J75" s="63"/>
      <c r="K75" s="48">
        <f t="shared" si="13"/>
        <v>0</v>
      </c>
      <c r="L75" s="49">
        <f t="shared" si="14"/>
        <v>0</v>
      </c>
      <c r="M75" s="47">
        <f t="shared" si="15"/>
        <v>0</v>
      </c>
      <c r="N75" s="47">
        <f t="shared" si="16"/>
        <v>0</v>
      </c>
      <c r="O75" s="47">
        <f t="shared" si="17"/>
        <v>0</v>
      </c>
      <c r="P75" s="48">
        <f t="shared" si="18"/>
        <v>0</v>
      </c>
    </row>
    <row r="76" spans="1:16" x14ac:dyDescent="0.2">
      <c r="A76" s="38">
        <v>16</v>
      </c>
      <c r="B76" s="39"/>
      <c r="C76" s="101" t="s">
        <v>129</v>
      </c>
      <c r="D76" s="25" t="s">
        <v>84</v>
      </c>
      <c r="E76" s="102">
        <v>1</v>
      </c>
      <c r="F76" s="66"/>
      <c r="G76" s="63"/>
      <c r="H76" s="47"/>
      <c r="I76" s="63"/>
      <c r="J76" s="63"/>
      <c r="K76" s="48">
        <f t="shared" si="13"/>
        <v>0</v>
      </c>
      <c r="L76" s="49">
        <f t="shared" si="14"/>
        <v>0</v>
      </c>
      <c r="M76" s="47">
        <f t="shared" si="15"/>
        <v>0</v>
      </c>
      <c r="N76" s="47">
        <f t="shared" si="16"/>
        <v>0</v>
      </c>
      <c r="O76" s="47">
        <f t="shared" si="17"/>
        <v>0</v>
      </c>
      <c r="P76" s="48">
        <f t="shared" si="18"/>
        <v>0</v>
      </c>
    </row>
    <row r="77" spans="1:16" x14ac:dyDescent="0.2">
      <c r="A77" s="38"/>
      <c r="B77" s="39"/>
      <c r="C77" s="100" t="s">
        <v>175</v>
      </c>
      <c r="D77" s="25"/>
      <c r="E77" s="102"/>
      <c r="F77" s="66"/>
      <c r="G77" s="63"/>
      <c r="H77" s="47"/>
      <c r="I77" s="63"/>
      <c r="J77" s="63"/>
      <c r="K77" s="48">
        <f t="shared" si="13"/>
        <v>0</v>
      </c>
      <c r="L77" s="49">
        <f t="shared" si="14"/>
        <v>0</v>
      </c>
      <c r="M77" s="47">
        <f t="shared" si="15"/>
        <v>0</v>
      </c>
      <c r="N77" s="47">
        <f t="shared" si="16"/>
        <v>0</v>
      </c>
      <c r="O77" s="47">
        <f t="shared" si="17"/>
        <v>0</v>
      </c>
      <c r="P77" s="48">
        <f t="shared" si="18"/>
        <v>0</v>
      </c>
    </row>
    <row r="78" spans="1:16" ht="20.399999999999999" x14ac:dyDescent="0.2">
      <c r="A78" s="38">
        <v>1</v>
      </c>
      <c r="B78" s="39"/>
      <c r="C78" s="99" t="s">
        <v>176</v>
      </c>
      <c r="D78" s="25" t="s">
        <v>81</v>
      </c>
      <c r="E78" s="102">
        <v>53.26</v>
      </c>
      <c r="F78" s="66"/>
      <c r="G78" s="63"/>
      <c r="H78" s="47">
        <f t="shared" ref="H78" si="19">ROUND(F78*G78,2)</f>
        <v>0</v>
      </c>
      <c r="I78" s="63"/>
      <c r="J78" s="63"/>
      <c r="K78" s="48">
        <f t="shared" si="13"/>
        <v>0</v>
      </c>
      <c r="L78" s="49">
        <f t="shared" si="14"/>
        <v>0</v>
      </c>
      <c r="M78" s="47">
        <f t="shared" si="15"/>
        <v>0</v>
      </c>
      <c r="N78" s="47">
        <f t="shared" si="16"/>
        <v>0</v>
      </c>
      <c r="O78" s="47">
        <f t="shared" si="17"/>
        <v>0</v>
      </c>
      <c r="P78" s="48">
        <f t="shared" si="18"/>
        <v>0</v>
      </c>
    </row>
    <row r="79" spans="1:16" ht="20.399999999999999" x14ac:dyDescent="0.2">
      <c r="A79" s="38">
        <v>2</v>
      </c>
      <c r="B79" s="39"/>
      <c r="C79" s="101" t="s">
        <v>177</v>
      </c>
      <c r="D79" s="25" t="s">
        <v>81</v>
      </c>
      <c r="E79" s="102">
        <f>E78*1.2</f>
        <v>63.91</v>
      </c>
      <c r="F79" s="66"/>
      <c r="G79" s="63"/>
      <c r="H79" s="47"/>
      <c r="I79" s="63"/>
      <c r="J79" s="63"/>
      <c r="K79" s="48">
        <f t="shared" si="13"/>
        <v>0</v>
      </c>
      <c r="L79" s="49">
        <f t="shared" si="14"/>
        <v>0</v>
      </c>
      <c r="M79" s="47">
        <f t="shared" si="15"/>
        <v>0</v>
      </c>
      <c r="N79" s="47">
        <f t="shared" si="16"/>
        <v>0</v>
      </c>
      <c r="O79" s="47">
        <f t="shared" si="17"/>
        <v>0</v>
      </c>
      <c r="P79" s="48">
        <f t="shared" si="18"/>
        <v>0</v>
      </c>
    </row>
    <row r="80" spans="1:16" ht="20.399999999999999" x14ac:dyDescent="0.2">
      <c r="A80" s="38">
        <v>3</v>
      </c>
      <c r="B80" s="39"/>
      <c r="C80" s="99" t="s">
        <v>178</v>
      </c>
      <c r="D80" s="25" t="s">
        <v>81</v>
      </c>
      <c r="E80" s="102">
        <v>8.8800000000000008</v>
      </c>
      <c r="F80" s="66"/>
      <c r="G80" s="63"/>
      <c r="H80" s="47">
        <f t="shared" ref="H80" si="20">ROUND(F80*G80,2)</f>
        <v>0</v>
      </c>
      <c r="I80" s="63"/>
      <c r="J80" s="63"/>
      <c r="K80" s="48">
        <f t="shared" si="13"/>
        <v>0</v>
      </c>
      <c r="L80" s="49">
        <f t="shared" si="14"/>
        <v>0</v>
      </c>
      <c r="M80" s="47">
        <f t="shared" si="15"/>
        <v>0</v>
      </c>
      <c r="N80" s="47">
        <f t="shared" si="16"/>
        <v>0</v>
      </c>
      <c r="O80" s="47">
        <f t="shared" si="17"/>
        <v>0</v>
      </c>
      <c r="P80" s="48">
        <f t="shared" si="18"/>
        <v>0</v>
      </c>
    </row>
    <row r="81" spans="1:16" x14ac:dyDescent="0.2">
      <c r="A81" s="38">
        <v>4</v>
      </c>
      <c r="B81" s="39"/>
      <c r="C81" s="101" t="s">
        <v>179</v>
      </c>
      <c r="D81" s="25" t="s">
        <v>81</v>
      </c>
      <c r="E81" s="102">
        <f>E80*1.2</f>
        <v>10.66</v>
      </c>
      <c r="F81" s="66"/>
      <c r="G81" s="63"/>
      <c r="H81" s="47"/>
      <c r="I81" s="63"/>
      <c r="J81" s="63"/>
      <c r="K81" s="48">
        <f t="shared" si="13"/>
        <v>0</v>
      </c>
      <c r="L81" s="49">
        <f t="shared" si="14"/>
        <v>0</v>
      </c>
      <c r="M81" s="47">
        <f t="shared" si="15"/>
        <v>0</v>
      </c>
      <c r="N81" s="47">
        <f t="shared" si="16"/>
        <v>0</v>
      </c>
      <c r="O81" s="47">
        <f t="shared" si="17"/>
        <v>0</v>
      </c>
      <c r="P81" s="48">
        <f t="shared" si="18"/>
        <v>0</v>
      </c>
    </row>
    <row r="82" spans="1:16" ht="30.6" x14ac:dyDescent="0.2">
      <c r="A82" s="38">
        <v>5</v>
      </c>
      <c r="B82" s="39"/>
      <c r="C82" s="99" t="s">
        <v>180</v>
      </c>
      <c r="D82" s="25" t="s">
        <v>81</v>
      </c>
      <c r="E82" s="102">
        <v>2.8</v>
      </c>
      <c r="F82" s="66"/>
      <c r="G82" s="63"/>
      <c r="H82" s="47">
        <f>ROUND(G82*F82,2)</f>
        <v>0</v>
      </c>
      <c r="I82" s="63"/>
      <c r="J82" s="63"/>
      <c r="K82" s="48">
        <f t="shared" si="13"/>
        <v>0</v>
      </c>
      <c r="L82" s="49">
        <f t="shared" si="14"/>
        <v>0</v>
      </c>
      <c r="M82" s="47">
        <f t="shared" si="15"/>
        <v>0</v>
      </c>
      <c r="N82" s="47">
        <f t="shared" si="16"/>
        <v>0</v>
      </c>
      <c r="O82" s="47">
        <f t="shared" si="17"/>
        <v>0</v>
      </c>
      <c r="P82" s="48">
        <f t="shared" si="18"/>
        <v>0</v>
      </c>
    </row>
    <row r="83" spans="1:16" ht="20.399999999999999" x14ac:dyDescent="0.2">
      <c r="A83" s="38">
        <v>6</v>
      </c>
      <c r="B83" s="39"/>
      <c r="C83" s="101" t="s">
        <v>181</v>
      </c>
      <c r="D83" s="25" t="s">
        <v>81</v>
      </c>
      <c r="E83" s="102">
        <f>E82*1.2</f>
        <v>3.36</v>
      </c>
      <c r="F83" s="66"/>
      <c r="G83" s="63"/>
      <c r="H83" s="47"/>
      <c r="I83" s="63"/>
      <c r="J83" s="63"/>
      <c r="K83" s="48">
        <f t="shared" si="13"/>
        <v>0</v>
      </c>
      <c r="L83" s="49">
        <f t="shared" si="14"/>
        <v>0</v>
      </c>
      <c r="M83" s="47">
        <f t="shared" si="15"/>
        <v>0</v>
      </c>
      <c r="N83" s="47">
        <f t="shared" si="16"/>
        <v>0</v>
      </c>
      <c r="O83" s="47">
        <f t="shared" si="17"/>
        <v>0</v>
      </c>
      <c r="P83" s="48">
        <f t="shared" si="18"/>
        <v>0</v>
      </c>
    </row>
    <row r="84" spans="1:16" x14ac:dyDescent="0.2">
      <c r="A84" s="38">
        <v>7</v>
      </c>
      <c r="B84" s="39"/>
      <c r="C84" s="99" t="s">
        <v>182</v>
      </c>
      <c r="D84" s="25" t="s">
        <v>70</v>
      </c>
      <c r="E84" s="102">
        <v>35.9</v>
      </c>
      <c r="F84" s="66"/>
      <c r="G84" s="63"/>
      <c r="H84" s="47">
        <f>ROUND(G84*F84,2)</f>
        <v>0</v>
      </c>
      <c r="I84" s="63"/>
      <c r="J84" s="63"/>
      <c r="K84" s="48">
        <f t="shared" si="13"/>
        <v>0</v>
      </c>
      <c r="L84" s="49">
        <f t="shared" si="14"/>
        <v>0</v>
      </c>
      <c r="M84" s="47">
        <f t="shared" si="15"/>
        <v>0</v>
      </c>
      <c r="N84" s="47">
        <f t="shared" si="16"/>
        <v>0</v>
      </c>
      <c r="O84" s="47">
        <f t="shared" si="17"/>
        <v>0</v>
      </c>
      <c r="P84" s="48">
        <f t="shared" si="18"/>
        <v>0</v>
      </c>
    </row>
    <row r="85" spans="1:16" x14ac:dyDescent="0.2">
      <c r="A85" s="38">
        <v>8</v>
      </c>
      <c r="B85" s="39"/>
      <c r="C85" s="101" t="s">
        <v>183</v>
      </c>
      <c r="D85" s="25" t="s">
        <v>70</v>
      </c>
      <c r="E85" s="102">
        <f>E84*1.1</f>
        <v>39.49</v>
      </c>
      <c r="F85" s="66"/>
      <c r="G85" s="63"/>
      <c r="H85" s="47"/>
      <c r="I85" s="63"/>
      <c r="J85" s="63"/>
      <c r="K85" s="48">
        <f t="shared" si="13"/>
        <v>0</v>
      </c>
      <c r="L85" s="49">
        <f t="shared" si="14"/>
        <v>0</v>
      </c>
      <c r="M85" s="47">
        <f t="shared" si="15"/>
        <v>0</v>
      </c>
      <c r="N85" s="47">
        <f t="shared" si="16"/>
        <v>0</v>
      </c>
      <c r="O85" s="47">
        <f t="shared" si="17"/>
        <v>0</v>
      </c>
      <c r="P85" s="48">
        <f t="shared" si="18"/>
        <v>0</v>
      </c>
    </row>
    <row r="86" spans="1:16" ht="20.399999999999999" x14ac:dyDescent="0.2">
      <c r="A86" s="38">
        <v>9</v>
      </c>
      <c r="B86" s="39"/>
      <c r="C86" s="99" t="s">
        <v>184</v>
      </c>
      <c r="D86" s="25" t="s">
        <v>72</v>
      </c>
      <c r="E86" s="102">
        <v>73</v>
      </c>
      <c r="F86" s="66"/>
      <c r="G86" s="63"/>
      <c r="H86" s="47">
        <f>ROUND(G86*F86,2)</f>
        <v>0</v>
      </c>
      <c r="I86" s="63"/>
      <c r="J86" s="63"/>
      <c r="K86" s="48">
        <f t="shared" si="13"/>
        <v>0</v>
      </c>
      <c r="L86" s="49">
        <f t="shared" si="14"/>
        <v>0</v>
      </c>
      <c r="M86" s="47">
        <f t="shared" si="15"/>
        <v>0</v>
      </c>
      <c r="N86" s="47">
        <f t="shared" si="16"/>
        <v>0</v>
      </c>
      <c r="O86" s="47">
        <f t="shared" si="17"/>
        <v>0</v>
      </c>
      <c r="P86" s="48">
        <f t="shared" si="18"/>
        <v>0</v>
      </c>
    </row>
    <row r="87" spans="1:16" x14ac:dyDescent="0.2">
      <c r="A87" s="38">
        <v>10</v>
      </c>
      <c r="B87" s="39"/>
      <c r="C87" s="101" t="s">
        <v>185</v>
      </c>
      <c r="D87" s="25" t="s">
        <v>81</v>
      </c>
      <c r="E87" s="102">
        <f>E86*0.04</f>
        <v>2.92</v>
      </c>
      <c r="F87" s="66"/>
      <c r="G87" s="63"/>
      <c r="H87" s="47"/>
      <c r="I87" s="63"/>
      <c r="J87" s="63"/>
      <c r="K87" s="48">
        <f t="shared" si="13"/>
        <v>0</v>
      </c>
      <c r="L87" s="49">
        <f t="shared" si="14"/>
        <v>0</v>
      </c>
      <c r="M87" s="47">
        <f t="shared" si="15"/>
        <v>0</v>
      </c>
      <c r="N87" s="47">
        <f t="shared" si="16"/>
        <v>0</v>
      </c>
      <c r="O87" s="47">
        <f t="shared" si="17"/>
        <v>0</v>
      </c>
      <c r="P87" s="48">
        <f t="shared" si="18"/>
        <v>0</v>
      </c>
    </row>
    <row r="88" spans="1:16" x14ac:dyDescent="0.2">
      <c r="A88" s="38">
        <v>11</v>
      </c>
      <c r="B88" s="39"/>
      <c r="C88" s="101" t="s">
        <v>186</v>
      </c>
      <c r="D88" s="25" t="s">
        <v>72</v>
      </c>
      <c r="E88" s="102">
        <f>E86*1.1</f>
        <v>80.3</v>
      </c>
      <c r="F88" s="66"/>
      <c r="G88" s="63"/>
      <c r="H88" s="47"/>
      <c r="I88" s="63"/>
      <c r="J88" s="63"/>
      <c r="K88" s="48">
        <f t="shared" si="13"/>
        <v>0</v>
      </c>
      <c r="L88" s="49">
        <f t="shared" si="14"/>
        <v>0</v>
      </c>
      <c r="M88" s="47">
        <f t="shared" si="15"/>
        <v>0</v>
      </c>
      <c r="N88" s="47">
        <f t="shared" si="16"/>
        <v>0</v>
      </c>
      <c r="O88" s="47">
        <f t="shared" si="17"/>
        <v>0</v>
      </c>
      <c r="P88" s="48">
        <f t="shared" si="18"/>
        <v>0</v>
      </c>
    </row>
    <row r="89" spans="1:16" x14ac:dyDescent="0.2">
      <c r="A89" s="38"/>
      <c r="B89" s="39"/>
      <c r="C89" s="100" t="s">
        <v>116</v>
      </c>
      <c r="D89" s="25"/>
      <c r="E89" s="102"/>
      <c r="F89" s="66"/>
      <c r="G89" s="63"/>
      <c r="H89" s="47"/>
      <c r="I89" s="63"/>
      <c r="J89" s="63"/>
      <c r="K89" s="48">
        <f t="shared" si="13"/>
        <v>0</v>
      </c>
      <c r="L89" s="49">
        <f t="shared" si="14"/>
        <v>0</v>
      </c>
      <c r="M89" s="47">
        <f t="shared" si="15"/>
        <v>0</v>
      </c>
      <c r="N89" s="47">
        <f t="shared" si="16"/>
        <v>0</v>
      </c>
      <c r="O89" s="47">
        <f t="shared" si="17"/>
        <v>0</v>
      </c>
      <c r="P89" s="48">
        <f t="shared" si="18"/>
        <v>0</v>
      </c>
    </row>
    <row r="90" spans="1:16" ht="21" thickBot="1" x14ac:dyDescent="0.25">
      <c r="A90" s="38">
        <v>1</v>
      </c>
      <c r="B90" s="39"/>
      <c r="C90" s="99" t="s">
        <v>187</v>
      </c>
      <c r="D90" s="25" t="s">
        <v>118</v>
      </c>
      <c r="E90" s="102">
        <v>1</v>
      </c>
      <c r="F90" s="66"/>
      <c r="G90" s="63"/>
      <c r="H90" s="47">
        <f t="shared" ref="H90" si="21">ROUND(F90*G90,2)</f>
        <v>0</v>
      </c>
      <c r="I90" s="63"/>
      <c r="J90" s="63"/>
      <c r="K90" s="48">
        <f t="shared" si="13"/>
        <v>0</v>
      </c>
      <c r="L90" s="49">
        <f t="shared" si="14"/>
        <v>0</v>
      </c>
      <c r="M90" s="47">
        <f t="shared" si="15"/>
        <v>0</v>
      </c>
      <c r="N90" s="47">
        <f t="shared" si="16"/>
        <v>0</v>
      </c>
      <c r="O90" s="47">
        <f t="shared" si="17"/>
        <v>0</v>
      </c>
      <c r="P90" s="48">
        <f t="shared" si="18"/>
        <v>0</v>
      </c>
    </row>
    <row r="91" spans="1:16" ht="10.8" thickBot="1" x14ac:dyDescent="0.25">
      <c r="A91" s="164" t="s">
        <v>384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6"/>
      <c r="L91" s="67">
        <f>SUM(L14:L90)</f>
        <v>0</v>
      </c>
      <c r="M91" s="68">
        <f>SUM(M14:M90)</f>
        <v>0</v>
      </c>
      <c r="N91" s="68">
        <f>SUM(N14:N90)</f>
        <v>0</v>
      </c>
      <c r="O91" s="68">
        <f>SUM(O14:O90)</f>
        <v>0</v>
      </c>
      <c r="P91" s="69">
        <f>SUM(P14:P90)</f>
        <v>0</v>
      </c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14</v>
      </c>
      <c r="B94" s="17"/>
      <c r="C94" s="163">
        <f>'Kops a'!C33:H33</f>
        <v>0</v>
      </c>
      <c r="D94" s="163"/>
      <c r="E94" s="163"/>
      <c r="F94" s="163"/>
      <c r="G94" s="163"/>
      <c r="H94" s="163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19" t="s">
        <v>15</v>
      </c>
      <c r="D95" s="119"/>
      <c r="E95" s="119"/>
      <c r="F95" s="119"/>
      <c r="G95" s="119"/>
      <c r="H95" s="119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86" t="str">
        <f>'Kops a'!A36</f>
        <v xml:space="preserve">Tāme sastādīta </v>
      </c>
      <c r="B97" s="87"/>
      <c r="C97" s="87"/>
      <c r="D97" s="8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" t="s">
        <v>37</v>
      </c>
      <c r="B99" s="17"/>
      <c r="C99" s="163">
        <f>'Kops a'!C38:H38</f>
        <v>0</v>
      </c>
      <c r="D99" s="163"/>
      <c r="E99" s="163"/>
      <c r="F99" s="163"/>
      <c r="G99" s="163"/>
      <c r="H99" s="163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7"/>
      <c r="B100" s="17"/>
      <c r="C100" s="119" t="s">
        <v>15</v>
      </c>
      <c r="D100" s="119"/>
      <c r="E100" s="119"/>
      <c r="F100" s="119"/>
      <c r="G100" s="119"/>
      <c r="H100" s="119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86" t="s">
        <v>54</v>
      </c>
      <c r="B102" s="87"/>
      <c r="C102" s="91">
        <f>'Kops a'!C41</f>
        <v>0</v>
      </c>
      <c r="D102" s="50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00:H100"/>
    <mergeCell ref="C4:I4"/>
    <mergeCell ref="F12:K12"/>
    <mergeCell ref="J9:M9"/>
    <mergeCell ref="D8:L8"/>
    <mergeCell ref="A91:K91"/>
    <mergeCell ref="C94:H94"/>
    <mergeCell ref="C95:H95"/>
    <mergeCell ref="C99:H99"/>
  </mergeCells>
  <conditionalFormatting sqref="I14:J18 A14:G18 A20:G90 A19:E19 I20:J90">
    <cfRule type="cellIs" dxfId="117" priority="35" operator="equal">
      <formula>0</formula>
    </cfRule>
  </conditionalFormatting>
  <conditionalFormatting sqref="N9:O9 K14:P90 H14:H18 H20:H90">
    <cfRule type="cellIs" dxfId="116" priority="34" operator="equal">
      <formula>0</formula>
    </cfRule>
  </conditionalFormatting>
  <conditionalFormatting sqref="C2:I2">
    <cfRule type="cellIs" dxfId="115" priority="31" operator="equal">
      <formula>0</formula>
    </cfRule>
  </conditionalFormatting>
  <conditionalFormatting sqref="O10">
    <cfRule type="cellIs" dxfId="114" priority="30" operator="equal">
      <formula>"20__. gada __. _________"</formula>
    </cfRule>
  </conditionalFormatting>
  <conditionalFormatting sqref="A91:K91">
    <cfRule type="containsText" dxfId="113" priority="29" operator="containsText" text="Tiešās izmaksas kopā, t. sk. darba devēja sociālais nodoklis __.__% ">
      <formula>NOT(ISERROR(SEARCH("Tiešās izmaksas kopā, t. sk. darba devēja sociālais nodoklis __.__% ",A91)))</formula>
    </cfRule>
  </conditionalFormatting>
  <conditionalFormatting sqref="L91:P91">
    <cfRule type="cellIs" dxfId="112" priority="24" operator="equal">
      <formula>0</formula>
    </cfRule>
  </conditionalFormatting>
  <conditionalFormatting sqref="C4:I4">
    <cfRule type="cellIs" dxfId="111" priority="23" operator="equal">
      <formula>0</formula>
    </cfRule>
  </conditionalFormatting>
  <conditionalFormatting sqref="D5:L8">
    <cfRule type="cellIs" dxfId="110" priority="20" operator="equal">
      <formula>0</formula>
    </cfRule>
  </conditionalFormatting>
  <conditionalFormatting sqref="C99:H99">
    <cfRule type="cellIs" dxfId="109" priority="13" operator="equal">
      <formula>0</formula>
    </cfRule>
  </conditionalFormatting>
  <conditionalFormatting sqref="C94:H94">
    <cfRule type="cellIs" dxfId="108" priority="12" operator="equal">
      <formula>0</formula>
    </cfRule>
  </conditionalFormatting>
  <conditionalFormatting sqref="P10">
    <cfRule type="cellIs" dxfId="107" priority="16" operator="equal">
      <formula>"20__. gada __. _________"</formula>
    </cfRule>
  </conditionalFormatting>
  <conditionalFormatting sqref="C99:H99 C102 C94:H94">
    <cfRule type="cellIs" dxfId="106" priority="11" operator="equal">
      <formula>0</formula>
    </cfRule>
  </conditionalFormatting>
  <conditionalFormatting sqref="D1">
    <cfRule type="cellIs" dxfId="105" priority="10" operator="equal">
      <formula>0</formula>
    </cfRule>
  </conditionalFormatting>
  <conditionalFormatting sqref="A9">
    <cfRule type="containsText" dxfId="104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19:J19 F19:G19">
    <cfRule type="cellIs" dxfId="103" priority="2" operator="equal">
      <formula>0</formula>
    </cfRule>
  </conditionalFormatting>
  <conditionalFormatting sqref="H19">
    <cfRule type="cellIs" dxfId="10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D422C369-7259-49E7-A89B-9D562DEE2E41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14" operator="containsText" id="{D859E3E6-089F-4F16-889A-98EF63E5F3AC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83"/>
  <sheetViews>
    <sheetView topLeftCell="A49" zoomScaleNormal="100" workbookViewId="0">
      <selection activeCell="A71" sqref="A71:K7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62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P71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A77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68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188</v>
      </c>
      <c r="D15" s="25" t="s">
        <v>76</v>
      </c>
      <c r="E15" s="102">
        <v>15</v>
      </c>
      <c r="F15" s="66"/>
      <c r="G15" s="63"/>
      <c r="H15" s="47">
        <f t="shared" ref="H15:H20" si="0">ROUND(F15*G15,2)</f>
        <v>0</v>
      </c>
      <c r="I15" s="63">
        <v>0</v>
      </c>
      <c r="J15" s="63">
        <f t="shared" ref="J15:J20" si="1">ROUND(H15*0.06,2)</f>
        <v>0</v>
      </c>
      <c r="K15" s="48">
        <f t="shared" ref="K15:K70" si="2">SUM(H15:J15)</f>
        <v>0</v>
      </c>
      <c r="L15" s="49">
        <f t="shared" ref="L15:L70" si="3">ROUND(E15*F15,2)</f>
        <v>0</v>
      </c>
      <c r="M15" s="47">
        <f t="shared" ref="M15:M70" si="4">ROUND(H15*E15,2)</f>
        <v>0</v>
      </c>
      <c r="N15" s="47">
        <f t="shared" ref="N15:N70" si="5">ROUND(I15*E15,2)</f>
        <v>0</v>
      </c>
      <c r="O15" s="47">
        <f t="shared" ref="O15:O70" si="6">ROUND(J15*E15,2)</f>
        <v>0</v>
      </c>
      <c r="P15" s="48">
        <f t="shared" ref="P15:P70" si="7">SUM(M15:O15)</f>
        <v>0</v>
      </c>
    </row>
    <row r="16" spans="1:16" x14ac:dyDescent="0.2">
      <c r="A16" s="38">
        <v>2</v>
      </c>
      <c r="B16" s="39"/>
      <c r="C16" s="99" t="s">
        <v>189</v>
      </c>
      <c r="D16" s="25" t="s">
        <v>76</v>
      </c>
      <c r="E16" s="102">
        <v>3</v>
      </c>
      <c r="F16" s="66"/>
      <c r="G16" s="63"/>
      <c r="H16" s="47">
        <f t="shared" si="0"/>
        <v>0</v>
      </c>
      <c r="I16" s="63">
        <v>0</v>
      </c>
      <c r="J16" s="63">
        <f t="shared" si="1"/>
        <v>0</v>
      </c>
      <c r="K16" s="48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x14ac:dyDescent="0.2">
      <c r="A17" s="38">
        <v>3</v>
      </c>
      <c r="B17" s="39"/>
      <c r="C17" s="99" t="s">
        <v>190</v>
      </c>
      <c r="D17" s="25" t="s">
        <v>76</v>
      </c>
      <c r="E17" s="102">
        <v>8</v>
      </c>
      <c r="F17" s="66"/>
      <c r="G17" s="63"/>
      <c r="H17" s="47">
        <f t="shared" si="0"/>
        <v>0</v>
      </c>
      <c r="I17" s="63">
        <v>0</v>
      </c>
      <c r="J17" s="63">
        <f t="shared" si="1"/>
        <v>0</v>
      </c>
      <c r="K17" s="48">
        <f t="shared" si="2"/>
        <v>0</v>
      </c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x14ac:dyDescent="0.2">
      <c r="A18" s="38">
        <v>4</v>
      </c>
      <c r="B18" s="39"/>
      <c r="C18" s="99" t="s">
        <v>191</v>
      </c>
      <c r="D18" s="25" t="s">
        <v>76</v>
      </c>
      <c r="E18" s="102">
        <v>2</v>
      </c>
      <c r="F18" s="66"/>
      <c r="G18" s="63"/>
      <c r="H18" s="47">
        <f t="shared" si="0"/>
        <v>0</v>
      </c>
      <c r="I18" s="63">
        <v>0</v>
      </c>
      <c r="J18" s="63">
        <f t="shared" si="1"/>
        <v>0</v>
      </c>
      <c r="K18" s="48">
        <f t="shared" si="2"/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x14ac:dyDescent="0.2">
      <c r="A19" s="38">
        <v>5</v>
      </c>
      <c r="B19" s="39"/>
      <c r="C19" s="99" t="s">
        <v>192</v>
      </c>
      <c r="D19" s="25" t="s">
        <v>72</v>
      </c>
      <c r="E19" s="102">
        <v>72.599999999999994</v>
      </c>
      <c r="F19" s="66"/>
      <c r="G19" s="63"/>
      <c r="H19" s="47">
        <f t="shared" si="0"/>
        <v>0</v>
      </c>
      <c r="I19" s="63">
        <v>0</v>
      </c>
      <c r="J19" s="63">
        <f t="shared" si="1"/>
        <v>0</v>
      </c>
      <c r="K19" s="48">
        <f t="shared" si="2"/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x14ac:dyDescent="0.2">
      <c r="A20" s="38">
        <v>6</v>
      </c>
      <c r="B20" s="39"/>
      <c r="C20" s="99" t="s">
        <v>193</v>
      </c>
      <c r="D20" s="25" t="s">
        <v>76</v>
      </c>
      <c r="E20" s="102">
        <v>1</v>
      </c>
      <c r="F20" s="66"/>
      <c r="G20" s="63"/>
      <c r="H20" s="47">
        <f t="shared" si="0"/>
        <v>0</v>
      </c>
      <c r="I20" s="63">
        <v>0</v>
      </c>
      <c r="J20" s="63">
        <f t="shared" si="1"/>
        <v>0</v>
      </c>
      <c r="K20" s="48">
        <f t="shared" si="2"/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x14ac:dyDescent="0.2">
      <c r="A21" s="38"/>
      <c r="B21" s="39"/>
      <c r="C21" s="100" t="s">
        <v>194</v>
      </c>
      <c r="D21" s="25"/>
      <c r="E21" s="102"/>
      <c r="F21" s="66"/>
      <c r="G21" s="63"/>
      <c r="H21" s="47"/>
      <c r="I21" s="63"/>
      <c r="J21" s="63"/>
      <c r="K21" s="48">
        <f t="shared" si="2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ht="20.399999999999999" x14ac:dyDescent="0.2">
      <c r="A22" s="38">
        <v>1</v>
      </c>
      <c r="B22" s="39"/>
      <c r="C22" s="99" t="s">
        <v>195</v>
      </c>
      <c r="D22" s="25" t="s">
        <v>76</v>
      </c>
      <c r="E22" s="102">
        <f>SUM(E23:E25)</f>
        <v>15</v>
      </c>
      <c r="F22" s="66"/>
      <c r="G22" s="63"/>
      <c r="H22" s="47">
        <f>ROUND(F22*G22,2)</f>
        <v>0</v>
      </c>
      <c r="I22" s="63"/>
      <c r="J22" s="63"/>
      <c r="K22" s="48">
        <f t="shared" si="2"/>
        <v>0</v>
      </c>
      <c r="L22" s="49">
        <f t="shared" si="3"/>
        <v>0</v>
      </c>
      <c r="M22" s="47">
        <f t="shared" si="4"/>
        <v>0</v>
      </c>
      <c r="N22" s="47">
        <f t="shared" si="5"/>
        <v>0</v>
      </c>
      <c r="O22" s="47">
        <f t="shared" si="6"/>
        <v>0</v>
      </c>
      <c r="P22" s="48">
        <f t="shared" si="7"/>
        <v>0</v>
      </c>
    </row>
    <row r="23" spans="1:16" ht="20.399999999999999" x14ac:dyDescent="0.2">
      <c r="A23" s="38">
        <v>2</v>
      </c>
      <c r="B23" s="39"/>
      <c r="C23" s="101" t="s">
        <v>196</v>
      </c>
      <c r="D23" s="25" t="s">
        <v>76</v>
      </c>
      <c r="E23" s="102">
        <v>3</v>
      </c>
      <c r="F23" s="66"/>
      <c r="G23" s="63"/>
      <c r="H23" s="47"/>
      <c r="I23" s="63"/>
      <c r="J23" s="63"/>
      <c r="K23" s="48">
        <f t="shared" si="2"/>
        <v>0</v>
      </c>
      <c r="L23" s="49">
        <f t="shared" si="3"/>
        <v>0</v>
      </c>
      <c r="M23" s="47">
        <f t="shared" si="4"/>
        <v>0</v>
      </c>
      <c r="N23" s="47">
        <f t="shared" si="5"/>
        <v>0</v>
      </c>
      <c r="O23" s="47">
        <f t="shared" si="6"/>
        <v>0</v>
      </c>
      <c r="P23" s="48">
        <f t="shared" si="7"/>
        <v>0</v>
      </c>
    </row>
    <row r="24" spans="1:16" ht="20.399999999999999" x14ac:dyDescent="0.2">
      <c r="A24" s="38">
        <v>3</v>
      </c>
      <c r="B24" s="39"/>
      <c r="C24" s="101" t="s">
        <v>197</v>
      </c>
      <c r="D24" s="25" t="s">
        <v>76</v>
      </c>
      <c r="E24" s="102">
        <v>7</v>
      </c>
      <c r="F24" s="66"/>
      <c r="G24" s="63"/>
      <c r="H24" s="47"/>
      <c r="I24" s="63"/>
      <c r="J24" s="63"/>
      <c r="K24" s="48">
        <f t="shared" si="2"/>
        <v>0</v>
      </c>
      <c r="L24" s="49">
        <f t="shared" si="3"/>
        <v>0</v>
      </c>
      <c r="M24" s="47">
        <f t="shared" si="4"/>
        <v>0</v>
      </c>
      <c r="N24" s="47">
        <f t="shared" si="5"/>
        <v>0</v>
      </c>
      <c r="O24" s="47">
        <f t="shared" si="6"/>
        <v>0</v>
      </c>
      <c r="P24" s="48">
        <f t="shared" si="7"/>
        <v>0</v>
      </c>
    </row>
    <row r="25" spans="1:16" ht="20.399999999999999" x14ac:dyDescent="0.2">
      <c r="A25" s="38">
        <v>4</v>
      </c>
      <c r="B25" s="39"/>
      <c r="C25" s="101" t="s">
        <v>198</v>
      </c>
      <c r="D25" s="25" t="s">
        <v>76</v>
      </c>
      <c r="E25" s="102">
        <v>5</v>
      </c>
      <c r="F25" s="66"/>
      <c r="G25" s="63"/>
      <c r="H25" s="47"/>
      <c r="I25" s="63"/>
      <c r="J25" s="63"/>
      <c r="K25" s="48">
        <f t="shared" si="2"/>
        <v>0</v>
      </c>
      <c r="L25" s="49">
        <f t="shared" si="3"/>
        <v>0</v>
      </c>
      <c r="M25" s="47">
        <f t="shared" si="4"/>
        <v>0</v>
      </c>
      <c r="N25" s="47">
        <f t="shared" si="5"/>
        <v>0</v>
      </c>
      <c r="O25" s="47">
        <f t="shared" si="6"/>
        <v>0</v>
      </c>
      <c r="P25" s="48">
        <f t="shared" si="7"/>
        <v>0</v>
      </c>
    </row>
    <row r="26" spans="1:16" x14ac:dyDescent="0.2">
      <c r="A26" s="38">
        <v>5</v>
      </c>
      <c r="B26" s="39"/>
      <c r="C26" s="101" t="s">
        <v>199</v>
      </c>
      <c r="D26" s="25" t="s">
        <v>84</v>
      </c>
      <c r="E26" s="102">
        <v>1</v>
      </c>
      <c r="F26" s="66"/>
      <c r="G26" s="63"/>
      <c r="H26" s="47"/>
      <c r="I26" s="63"/>
      <c r="J26" s="63"/>
      <c r="K26" s="48">
        <f t="shared" si="2"/>
        <v>0</v>
      </c>
      <c r="L26" s="49">
        <f t="shared" si="3"/>
        <v>0</v>
      </c>
      <c r="M26" s="47">
        <f t="shared" si="4"/>
        <v>0</v>
      </c>
      <c r="N26" s="47">
        <f t="shared" si="5"/>
        <v>0</v>
      </c>
      <c r="O26" s="47">
        <f t="shared" si="6"/>
        <v>0</v>
      </c>
      <c r="P26" s="48">
        <f t="shared" si="7"/>
        <v>0</v>
      </c>
    </row>
    <row r="27" spans="1:16" x14ac:dyDescent="0.2">
      <c r="A27" s="38">
        <v>6</v>
      </c>
      <c r="B27" s="39"/>
      <c r="C27" s="101" t="s">
        <v>200</v>
      </c>
      <c r="D27" s="25" t="s">
        <v>84</v>
      </c>
      <c r="E27" s="102">
        <v>1</v>
      </c>
      <c r="F27" s="66"/>
      <c r="G27" s="63"/>
      <c r="H27" s="47"/>
      <c r="I27" s="63"/>
      <c r="J27" s="63"/>
      <c r="K27" s="48">
        <f t="shared" si="2"/>
        <v>0</v>
      </c>
      <c r="L27" s="49">
        <f t="shared" si="3"/>
        <v>0</v>
      </c>
      <c r="M27" s="47">
        <f t="shared" si="4"/>
        <v>0</v>
      </c>
      <c r="N27" s="47">
        <f t="shared" si="5"/>
        <v>0</v>
      </c>
      <c r="O27" s="47">
        <f t="shared" si="6"/>
        <v>0</v>
      </c>
      <c r="P27" s="48">
        <f t="shared" si="7"/>
        <v>0</v>
      </c>
    </row>
    <row r="28" spans="1:16" x14ac:dyDescent="0.2">
      <c r="A28" s="38">
        <v>7</v>
      </c>
      <c r="B28" s="39"/>
      <c r="C28" s="99" t="s">
        <v>201</v>
      </c>
      <c r="D28" s="25" t="s">
        <v>72</v>
      </c>
      <c r="E28" s="102">
        <v>20.149999999999999</v>
      </c>
      <c r="F28" s="66"/>
      <c r="G28" s="63"/>
      <c r="H28" s="47">
        <f t="shared" ref="H28:H31" si="8">ROUND(F28*G28,2)</f>
        <v>0</v>
      </c>
      <c r="I28" s="63"/>
      <c r="J28" s="63"/>
      <c r="K28" s="48">
        <f t="shared" si="2"/>
        <v>0</v>
      </c>
      <c r="L28" s="49">
        <f t="shared" si="3"/>
        <v>0</v>
      </c>
      <c r="M28" s="47">
        <f t="shared" si="4"/>
        <v>0</v>
      </c>
      <c r="N28" s="47">
        <f t="shared" si="5"/>
        <v>0</v>
      </c>
      <c r="O28" s="47">
        <f t="shared" si="6"/>
        <v>0</v>
      </c>
      <c r="P28" s="48">
        <f t="shared" si="7"/>
        <v>0</v>
      </c>
    </row>
    <row r="29" spans="1:16" x14ac:dyDescent="0.2">
      <c r="A29" s="38">
        <v>8</v>
      </c>
      <c r="B29" s="39"/>
      <c r="C29" s="101" t="s">
        <v>202</v>
      </c>
      <c r="D29" s="25" t="s">
        <v>72</v>
      </c>
      <c r="E29" s="102">
        <f>E28*1.05</f>
        <v>21.16</v>
      </c>
      <c r="F29" s="66"/>
      <c r="G29" s="63"/>
      <c r="H29" s="47"/>
      <c r="I29" s="63"/>
      <c r="J29" s="63"/>
      <c r="K29" s="48">
        <f t="shared" si="2"/>
        <v>0</v>
      </c>
      <c r="L29" s="49">
        <f t="shared" si="3"/>
        <v>0</v>
      </c>
      <c r="M29" s="47">
        <f t="shared" si="4"/>
        <v>0</v>
      </c>
      <c r="N29" s="47">
        <f t="shared" si="5"/>
        <v>0</v>
      </c>
      <c r="O29" s="47">
        <f t="shared" si="6"/>
        <v>0</v>
      </c>
      <c r="P29" s="48">
        <f t="shared" si="7"/>
        <v>0</v>
      </c>
    </row>
    <row r="30" spans="1:16" ht="20.399999999999999" x14ac:dyDescent="0.2">
      <c r="A30" s="38">
        <v>9</v>
      </c>
      <c r="B30" s="39"/>
      <c r="C30" s="101" t="s">
        <v>203</v>
      </c>
      <c r="D30" s="25" t="s">
        <v>84</v>
      </c>
      <c r="E30" s="102">
        <v>1</v>
      </c>
      <c r="F30" s="66"/>
      <c r="G30" s="63"/>
      <c r="H30" s="47"/>
      <c r="I30" s="63"/>
      <c r="J30" s="63"/>
      <c r="K30" s="48">
        <f t="shared" si="2"/>
        <v>0</v>
      </c>
      <c r="L30" s="49">
        <f t="shared" si="3"/>
        <v>0</v>
      </c>
      <c r="M30" s="47">
        <f t="shared" si="4"/>
        <v>0</v>
      </c>
      <c r="N30" s="47">
        <f t="shared" si="5"/>
        <v>0</v>
      </c>
      <c r="O30" s="47">
        <f t="shared" si="6"/>
        <v>0</v>
      </c>
      <c r="P30" s="48">
        <f t="shared" si="7"/>
        <v>0</v>
      </c>
    </row>
    <row r="31" spans="1:16" x14ac:dyDescent="0.2">
      <c r="A31" s="38">
        <v>10</v>
      </c>
      <c r="B31" s="39"/>
      <c r="C31" s="99" t="s">
        <v>204</v>
      </c>
      <c r="D31" s="25" t="s">
        <v>70</v>
      </c>
      <c r="E31" s="102">
        <v>29.9</v>
      </c>
      <c r="F31" s="66"/>
      <c r="G31" s="63"/>
      <c r="H31" s="47">
        <f t="shared" si="8"/>
        <v>0</v>
      </c>
      <c r="I31" s="63"/>
      <c r="J31" s="63"/>
      <c r="K31" s="48">
        <f t="shared" si="2"/>
        <v>0</v>
      </c>
      <c r="L31" s="49">
        <f t="shared" si="3"/>
        <v>0</v>
      </c>
      <c r="M31" s="47">
        <f t="shared" si="4"/>
        <v>0</v>
      </c>
      <c r="N31" s="47">
        <f t="shared" si="5"/>
        <v>0</v>
      </c>
      <c r="O31" s="47">
        <f t="shared" si="6"/>
        <v>0</v>
      </c>
      <c r="P31" s="48">
        <f t="shared" si="7"/>
        <v>0</v>
      </c>
    </row>
    <row r="32" spans="1:16" x14ac:dyDescent="0.2">
      <c r="A32" s="38">
        <v>11</v>
      </c>
      <c r="B32" s="39"/>
      <c r="C32" s="101" t="s">
        <v>205</v>
      </c>
      <c r="D32" s="25" t="s">
        <v>70</v>
      </c>
      <c r="E32" s="102">
        <f>22.5*1.1</f>
        <v>24.75</v>
      </c>
      <c r="F32" s="66"/>
      <c r="G32" s="63"/>
      <c r="H32" s="47"/>
      <c r="I32" s="63"/>
      <c r="J32" s="63"/>
      <c r="K32" s="48">
        <f t="shared" si="2"/>
        <v>0</v>
      </c>
      <c r="L32" s="49">
        <f t="shared" si="3"/>
        <v>0</v>
      </c>
      <c r="M32" s="47">
        <f t="shared" si="4"/>
        <v>0</v>
      </c>
      <c r="N32" s="47">
        <f t="shared" si="5"/>
        <v>0</v>
      </c>
      <c r="O32" s="47">
        <f t="shared" si="6"/>
        <v>0</v>
      </c>
      <c r="P32" s="48">
        <f t="shared" si="7"/>
        <v>0</v>
      </c>
    </row>
    <row r="33" spans="1:16" x14ac:dyDescent="0.2">
      <c r="A33" s="38">
        <v>12</v>
      </c>
      <c r="B33" s="39"/>
      <c r="C33" s="101" t="s">
        <v>206</v>
      </c>
      <c r="D33" s="25" t="s">
        <v>106</v>
      </c>
      <c r="E33" s="102">
        <f>E32*6</f>
        <v>148.5</v>
      </c>
      <c r="F33" s="66"/>
      <c r="G33" s="63"/>
      <c r="H33" s="47"/>
      <c r="I33" s="63"/>
      <c r="J33" s="63"/>
      <c r="K33" s="48">
        <f t="shared" si="2"/>
        <v>0</v>
      </c>
      <c r="L33" s="49">
        <f t="shared" si="3"/>
        <v>0</v>
      </c>
      <c r="M33" s="47">
        <f t="shared" si="4"/>
        <v>0</v>
      </c>
      <c r="N33" s="47">
        <f t="shared" si="5"/>
        <v>0</v>
      </c>
      <c r="O33" s="47">
        <f t="shared" si="6"/>
        <v>0</v>
      </c>
      <c r="P33" s="48">
        <f t="shared" si="7"/>
        <v>0</v>
      </c>
    </row>
    <row r="34" spans="1:16" x14ac:dyDescent="0.2">
      <c r="A34" s="38">
        <v>13</v>
      </c>
      <c r="B34" s="39"/>
      <c r="C34" s="101" t="s">
        <v>207</v>
      </c>
      <c r="D34" s="25" t="s">
        <v>106</v>
      </c>
      <c r="E34" s="102">
        <f>E31*1.1</f>
        <v>32.89</v>
      </c>
      <c r="F34" s="66"/>
      <c r="G34" s="63"/>
      <c r="H34" s="47"/>
      <c r="I34" s="63"/>
      <c r="J34" s="63"/>
      <c r="K34" s="48">
        <f t="shared" si="2"/>
        <v>0</v>
      </c>
      <c r="L34" s="49">
        <f t="shared" si="3"/>
        <v>0</v>
      </c>
      <c r="M34" s="47">
        <f t="shared" si="4"/>
        <v>0</v>
      </c>
      <c r="N34" s="47">
        <f t="shared" si="5"/>
        <v>0</v>
      </c>
      <c r="O34" s="47">
        <f t="shared" si="6"/>
        <v>0</v>
      </c>
      <c r="P34" s="48">
        <f t="shared" si="7"/>
        <v>0</v>
      </c>
    </row>
    <row r="35" spans="1:16" ht="20.399999999999999" x14ac:dyDescent="0.2">
      <c r="A35" s="38">
        <v>14</v>
      </c>
      <c r="B35" s="39"/>
      <c r="C35" s="101" t="s">
        <v>208</v>
      </c>
      <c r="D35" s="25" t="s">
        <v>84</v>
      </c>
      <c r="E35" s="102">
        <v>1</v>
      </c>
      <c r="F35" s="66"/>
      <c r="G35" s="63"/>
      <c r="H35" s="47"/>
      <c r="I35" s="63"/>
      <c r="J35" s="63"/>
      <c r="K35" s="48">
        <f t="shared" si="2"/>
        <v>0</v>
      </c>
      <c r="L35" s="49">
        <f t="shared" si="3"/>
        <v>0</v>
      </c>
      <c r="M35" s="47">
        <f t="shared" si="4"/>
        <v>0</v>
      </c>
      <c r="N35" s="47">
        <f t="shared" si="5"/>
        <v>0</v>
      </c>
      <c r="O35" s="47">
        <f t="shared" si="6"/>
        <v>0</v>
      </c>
      <c r="P35" s="48">
        <f t="shared" si="7"/>
        <v>0</v>
      </c>
    </row>
    <row r="36" spans="1:16" ht="20.399999999999999" x14ac:dyDescent="0.2">
      <c r="A36" s="38">
        <v>15</v>
      </c>
      <c r="B36" s="39"/>
      <c r="C36" s="101" t="s">
        <v>209</v>
      </c>
      <c r="D36" s="25" t="s">
        <v>98</v>
      </c>
      <c r="E36" s="102">
        <f>E31*0.25</f>
        <v>7.48</v>
      </c>
      <c r="F36" s="66"/>
      <c r="G36" s="63"/>
      <c r="H36" s="47"/>
      <c r="I36" s="63"/>
      <c r="J36" s="63"/>
      <c r="K36" s="48">
        <f t="shared" si="2"/>
        <v>0</v>
      </c>
      <c r="L36" s="49">
        <f t="shared" si="3"/>
        <v>0</v>
      </c>
      <c r="M36" s="47">
        <f t="shared" si="4"/>
        <v>0</v>
      </c>
      <c r="N36" s="47">
        <f t="shared" si="5"/>
        <v>0</v>
      </c>
      <c r="O36" s="47">
        <f t="shared" si="6"/>
        <v>0</v>
      </c>
      <c r="P36" s="48">
        <f t="shared" si="7"/>
        <v>0</v>
      </c>
    </row>
    <row r="37" spans="1:16" ht="20.399999999999999" x14ac:dyDescent="0.2">
      <c r="A37" s="38">
        <v>16</v>
      </c>
      <c r="B37" s="39"/>
      <c r="C37" s="101" t="s">
        <v>210</v>
      </c>
      <c r="D37" s="25" t="s">
        <v>98</v>
      </c>
      <c r="E37" s="102">
        <f>E31*0.35</f>
        <v>10.47</v>
      </c>
      <c r="F37" s="66"/>
      <c r="G37" s="63"/>
      <c r="H37" s="47"/>
      <c r="I37" s="63"/>
      <c r="J37" s="63"/>
      <c r="K37" s="48">
        <f t="shared" si="2"/>
        <v>0</v>
      </c>
      <c r="L37" s="49">
        <f t="shared" si="3"/>
        <v>0</v>
      </c>
      <c r="M37" s="47">
        <f t="shared" si="4"/>
        <v>0</v>
      </c>
      <c r="N37" s="47">
        <f t="shared" si="5"/>
        <v>0</v>
      </c>
      <c r="O37" s="47">
        <f t="shared" si="6"/>
        <v>0</v>
      </c>
      <c r="P37" s="48">
        <f t="shared" si="7"/>
        <v>0</v>
      </c>
    </row>
    <row r="38" spans="1:16" x14ac:dyDescent="0.2">
      <c r="A38" s="38"/>
      <c r="B38" s="39"/>
      <c r="C38" s="100" t="s">
        <v>211</v>
      </c>
      <c r="D38" s="25"/>
      <c r="E38" s="102"/>
      <c r="F38" s="66"/>
      <c r="G38" s="63"/>
      <c r="H38" s="47"/>
      <c r="I38" s="63"/>
      <c r="J38" s="63"/>
      <c r="K38" s="48">
        <f t="shared" si="2"/>
        <v>0</v>
      </c>
      <c r="L38" s="49">
        <f t="shared" si="3"/>
        <v>0</v>
      </c>
      <c r="M38" s="47">
        <f t="shared" si="4"/>
        <v>0</v>
      </c>
      <c r="N38" s="47">
        <f t="shared" si="5"/>
        <v>0</v>
      </c>
      <c r="O38" s="47">
        <f t="shared" si="6"/>
        <v>0</v>
      </c>
      <c r="P38" s="48">
        <f t="shared" si="7"/>
        <v>0</v>
      </c>
    </row>
    <row r="39" spans="1:16" ht="20.399999999999999" x14ac:dyDescent="0.2">
      <c r="A39" s="38">
        <v>1</v>
      </c>
      <c r="B39" s="39"/>
      <c r="C39" s="99" t="s">
        <v>212</v>
      </c>
      <c r="D39" s="25" t="s">
        <v>76</v>
      </c>
      <c r="E39" s="102">
        <f>SUM(E40:E41)</f>
        <v>3</v>
      </c>
      <c r="F39" s="66"/>
      <c r="G39" s="63"/>
      <c r="H39" s="47">
        <f>ROUND(F39*G39,2)</f>
        <v>0</v>
      </c>
      <c r="I39" s="63"/>
      <c r="J39" s="63"/>
      <c r="K39" s="48">
        <f t="shared" si="2"/>
        <v>0</v>
      </c>
      <c r="L39" s="49">
        <f t="shared" si="3"/>
        <v>0</v>
      </c>
      <c r="M39" s="47">
        <f t="shared" si="4"/>
        <v>0</v>
      </c>
      <c r="N39" s="47">
        <f t="shared" si="5"/>
        <v>0</v>
      </c>
      <c r="O39" s="47">
        <f t="shared" si="6"/>
        <v>0</v>
      </c>
      <c r="P39" s="48">
        <f t="shared" si="7"/>
        <v>0</v>
      </c>
    </row>
    <row r="40" spans="1:16" ht="20.399999999999999" x14ac:dyDescent="0.2">
      <c r="A40" s="38">
        <v>2</v>
      </c>
      <c r="B40" s="39"/>
      <c r="C40" s="101" t="s">
        <v>213</v>
      </c>
      <c r="D40" s="25" t="s">
        <v>76</v>
      </c>
      <c r="E40" s="102">
        <v>2</v>
      </c>
      <c r="F40" s="66"/>
      <c r="G40" s="63"/>
      <c r="H40" s="47"/>
      <c r="I40" s="63"/>
      <c r="J40" s="63"/>
      <c r="K40" s="48">
        <f t="shared" si="2"/>
        <v>0</v>
      </c>
      <c r="L40" s="49">
        <f t="shared" si="3"/>
        <v>0</v>
      </c>
      <c r="M40" s="47">
        <f t="shared" si="4"/>
        <v>0</v>
      </c>
      <c r="N40" s="47">
        <f t="shared" si="5"/>
        <v>0</v>
      </c>
      <c r="O40" s="47">
        <f t="shared" si="6"/>
        <v>0</v>
      </c>
      <c r="P40" s="48">
        <f t="shared" si="7"/>
        <v>0</v>
      </c>
    </row>
    <row r="41" spans="1:16" ht="20.399999999999999" x14ac:dyDescent="0.2">
      <c r="A41" s="38">
        <v>3</v>
      </c>
      <c r="B41" s="39"/>
      <c r="C41" s="101" t="s">
        <v>214</v>
      </c>
      <c r="D41" s="25" t="s">
        <v>76</v>
      </c>
      <c r="E41" s="102">
        <v>1</v>
      </c>
      <c r="F41" s="66"/>
      <c r="G41" s="63"/>
      <c r="H41" s="47"/>
      <c r="I41" s="63"/>
      <c r="J41" s="63"/>
      <c r="K41" s="48">
        <f t="shared" si="2"/>
        <v>0</v>
      </c>
      <c r="L41" s="49">
        <f t="shared" si="3"/>
        <v>0</v>
      </c>
      <c r="M41" s="47">
        <f t="shared" si="4"/>
        <v>0</v>
      </c>
      <c r="N41" s="47">
        <f t="shared" si="5"/>
        <v>0</v>
      </c>
      <c r="O41" s="47">
        <f t="shared" si="6"/>
        <v>0</v>
      </c>
      <c r="P41" s="48">
        <f t="shared" si="7"/>
        <v>0</v>
      </c>
    </row>
    <row r="42" spans="1:16" x14ac:dyDescent="0.2">
      <c r="A42" s="38">
        <v>4</v>
      </c>
      <c r="B42" s="39"/>
      <c r="C42" s="101" t="s">
        <v>199</v>
      </c>
      <c r="D42" s="25" t="s">
        <v>84</v>
      </c>
      <c r="E42" s="102">
        <v>1</v>
      </c>
      <c r="F42" s="66"/>
      <c r="G42" s="63"/>
      <c r="H42" s="47"/>
      <c r="I42" s="63"/>
      <c r="J42" s="63"/>
      <c r="K42" s="48">
        <f t="shared" si="2"/>
        <v>0</v>
      </c>
      <c r="L42" s="49">
        <f t="shared" si="3"/>
        <v>0</v>
      </c>
      <c r="M42" s="47">
        <f t="shared" si="4"/>
        <v>0</v>
      </c>
      <c r="N42" s="47">
        <f t="shared" si="5"/>
        <v>0</v>
      </c>
      <c r="O42" s="47">
        <f t="shared" si="6"/>
        <v>0</v>
      </c>
      <c r="P42" s="48">
        <f t="shared" si="7"/>
        <v>0</v>
      </c>
    </row>
    <row r="43" spans="1:16" x14ac:dyDescent="0.2">
      <c r="A43" s="38">
        <v>5</v>
      </c>
      <c r="B43" s="39"/>
      <c r="C43" s="101" t="s">
        <v>200</v>
      </c>
      <c r="D43" s="25" t="s">
        <v>84</v>
      </c>
      <c r="E43" s="102">
        <v>1</v>
      </c>
      <c r="F43" s="66"/>
      <c r="G43" s="63"/>
      <c r="H43" s="47"/>
      <c r="I43" s="63"/>
      <c r="J43" s="63"/>
      <c r="K43" s="48">
        <f t="shared" si="2"/>
        <v>0</v>
      </c>
      <c r="L43" s="49">
        <f t="shared" si="3"/>
        <v>0</v>
      </c>
      <c r="M43" s="47">
        <f t="shared" si="4"/>
        <v>0</v>
      </c>
      <c r="N43" s="47">
        <f t="shared" si="5"/>
        <v>0</v>
      </c>
      <c r="O43" s="47">
        <f t="shared" si="6"/>
        <v>0</v>
      </c>
      <c r="P43" s="48">
        <f t="shared" si="7"/>
        <v>0</v>
      </c>
    </row>
    <row r="44" spans="1:16" x14ac:dyDescent="0.2">
      <c r="A44" s="38">
        <v>6</v>
      </c>
      <c r="B44" s="39"/>
      <c r="C44" s="99" t="s">
        <v>201</v>
      </c>
      <c r="D44" s="25" t="s">
        <v>72</v>
      </c>
      <c r="E44" s="102">
        <v>3.05</v>
      </c>
      <c r="F44" s="66"/>
      <c r="G44" s="63"/>
      <c r="H44" s="47">
        <f t="shared" ref="H44" si="9">ROUND(F44*G44,2)</f>
        <v>0</v>
      </c>
      <c r="I44" s="63"/>
      <c r="J44" s="63"/>
      <c r="K44" s="48">
        <f t="shared" si="2"/>
        <v>0</v>
      </c>
      <c r="L44" s="49">
        <f t="shared" si="3"/>
        <v>0</v>
      </c>
      <c r="M44" s="47">
        <f t="shared" si="4"/>
        <v>0</v>
      </c>
      <c r="N44" s="47">
        <f t="shared" si="5"/>
        <v>0</v>
      </c>
      <c r="O44" s="47">
        <f t="shared" si="6"/>
        <v>0</v>
      </c>
      <c r="P44" s="48">
        <f t="shared" si="7"/>
        <v>0</v>
      </c>
    </row>
    <row r="45" spans="1:16" x14ac:dyDescent="0.2">
      <c r="A45" s="38">
        <v>7</v>
      </c>
      <c r="B45" s="39"/>
      <c r="C45" s="101" t="s">
        <v>202</v>
      </c>
      <c r="D45" s="25" t="s">
        <v>72</v>
      </c>
      <c r="E45" s="102">
        <f>E44*1.05</f>
        <v>3.2</v>
      </c>
      <c r="F45" s="66"/>
      <c r="G45" s="63"/>
      <c r="H45" s="47"/>
      <c r="I45" s="63"/>
      <c r="J45" s="63"/>
      <c r="K45" s="48">
        <f t="shared" si="2"/>
        <v>0</v>
      </c>
      <c r="L45" s="49">
        <f t="shared" si="3"/>
        <v>0</v>
      </c>
      <c r="M45" s="47">
        <f t="shared" si="4"/>
        <v>0</v>
      </c>
      <c r="N45" s="47">
        <f t="shared" si="5"/>
        <v>0</v>
      </c>
      <c r="O45" s="47">
        <f t="shared" si="6"/>
        <v>0</v>
      </c>
      <c r="P45" s="48">
        <f t="shared" si="7"/>
        <v>0</v>
      </c>
    </row>
    <row r="46" spans="1:16" ht="20.399999999999999" x14ac:dyDescent="0.2">
      <c r="A46" s="38">
        <v>8</v>
      </c>
      <c r="B46" s="39"/>
      <c r="C46" s="101" t="s">
        <v>203</v>
      </c>
      <c r="D46" s="25" t="s">
        <v>84</v>
      </c>
      <c r="E46" s="102">
        <v>1</v>
      </c>
      <c r="F46" s="66"/>
      <c r="G46" s="63"/>
      <c r="H46" s="47"/>
      <c r="I46" s="63"/>
      <c r="J46" s="63"/>
      <c r="K46" s="48">
        <f t="shared" si="2"/>
        <v>0</v>
      </c>
      <c r="L46" s="49">
        <f t="shared" si="3"/>
        <v>0</v>
      </c>
      <c r="M46" s="47">
        <f t="shared" si="4"/>
        <v>0</v>
      </c>
      <c r="N46" s="47">
        <f t="shared" si="5"/>
        <v>0</v>
      </c>
      <c r="O46" s="47">
        <f t="shared" si="6"/>
        <v>0</v>
      </c>
      <c r="P46" s="48">
        <f t="shared" si="7"/>
        <v>0</v>
      </c>
    </row>
    <row r="47" spans="1:16" x14ac:dyDescent="0.2">
      <c r="A47" s="38">
        <v>9</v>
      </c>
      <c r="B47" s="39"/>
      <c r="C47" s="99" t="s">
        <v>204</v>
      </c>
      <c r="D47" s="25" t="s">
        <v>70</v>
      </c>
      <c r="E47" s="102">
        <v>5</v>
      </c>
      <c r="F47" s="66"/>
      <c r="G47" s="63"/>
      <c r="H47" s="47">
        <f t="shared" ref="H47" si="10">ROUND(F47*G47,2)</f>
        <v>0</v>
      </c>
      <c r="I47" s="63"/>
      <c r="J47" s="63"/>
      <c r="K47" s="48">
        <f t="shared" si="2"/>
        <v>0</v>
      </c>
      <c r="L47" s="49">
        <f t="shared" si="3"/>
        <v>0</v>
      </c>
      <c r="M47" s="47">
        <f t="shared" si="4"/>
        <v>0</v>
      </c>
      <c r="N47" s="47">
        <f t="shared" si="5"/>
        <v>0</v>
      </c>
      <c r="O47" s="47">
        <f t="shared" si="6"/>
        <v>0</v>
      </c>
      <c r="P47" s="48">
        <f t="shared" si="7"/>
        <v>0</v>
      </c>
    </row>
    <row r="48" spans="1:16" x14ac:dyDescent="0.2">
      <c r="A48" s="38">
        <v>10</v>
      </c>
      <c r="B48" s="39"/>
      <c r="C48" s="101" t="s">
        <v>205</v>
      </c>
      <c r="D48" s="25" t="s">
        <v>70</v>
      </c>
      <c r="E48" s="102">
        <f>3.5*1.1</f>
        <v>3.85</v>
      </c>
      <c r="F48" s="66"/>
      <c r="G48" s="63"/>
      <c r="H48" s="47"/>
      <c r="I48" s="63"/>
      <c r="J48" s="63"/>
      <c r="K48" s="48">
        <f t="shared" si="2"/>
        <v>0</v>
      </c>
      <c r="L48" s="49">
        <f t="shared" si="3"/>
        <v>0</v>
      </c>
      <c r="M48" s="47">
        <f t="shared" si="4"/>
        <v>0</v>
      </c>
      <c r="N48" s="47">
        <f t="shared" si="5"/>
        <v>0</v>
      </c>
      <c r="O48" s="47">
        <f t="shared" si="6"/>
        <v>0</v>
      </c>
      <c r="P48" s="48">
        <f t="shared" si="7"/>
        <v>0</v>
      </c>
    </row>
    <row r="49" spans="1:16" x14ac:dyDescent="0.2">
      <c r="A49" s="38">
        <v>11</v>
      </c>
      <c r="B49" s="39"/>
      <c r="C49" s="101" t="s">
        <v>206</v>
      </c>
      <c r="D49" s="25" t="s">
        <v>106</v>
      </c>
      <c r="E49" s="102">
        <f>E47*6</f>
        <v>30</v>
      </c>
      <c r="F49" s="66"/>
      <c r="G49" s="63"/>
      <c r="H49" s="47"/>
      <c r="I49" s="63"/>
      <c r="J49" s="63"/>
      <c r="K49" s="48">
        <f t="shared" si="2"/>
        <v>0</v>
      </c>
      <c r="L49" s="49">
        <f t="shared" si="3"/>
        <v>0</v>
      </c>
      <c r="M49" s="47">
        <f t="shared" si="4"/>
        <v>0</v>
      </c>
      <c r="N49" s="47">
        <f t="shared" si="5"/>
        <v>0</v>
      </c>
      <c r="O49" s="47">
        <f t="shared" si="6"/>
        <v>0</v>
      </c>
      <c r="P49" s="48">
        <f t="shared" si="7"/>
        <v>0</v>
      </c>
    </row>
    <row r="50" spans="1:16" x14ac:dyDescent="0.2">
      <c r="A50" s="38">
        <v>12</v>
      </c>
      <c r="B50" s="39"/>
      <c r="C50" s="101" t="s">
        <v>207</v>
      </c>
      <c r="D50" s="25" t="s">
        <v>106</v>
      </c>
      <c r="E50" s="102">
        <f>E47*1.1</f>
        <v>5.5</v>
      </c>
      <c r="F50" s="66"/>
      <c r="G50" s="63"/>
      <c r="H50" s="47"/>
      <c r="I50" s="63"/>
      <c r="J50" s="63"/>
      <c r="K50" s="48">
        <f t="shared" si="2"/>
        <v>0</v>
      </c>
      <c r="L50" s="49">
        <f t="shared" si="3"/>
        <v>0</v>
      </c>
      <c r="M50" s="47">
        <f t="shared" si="4"/>
        <v>0</v>
      </c>
      <c r="N50" s="47">
        <f t="shared" si="5"/>
        <v>0</v>
      </c>
      <c r="O50" s="47">
        <f t="shared" si="6"/>
        <v>0</v>
      </c>
      <c r="P50" s="48">
        <f t="shared" si="7"/>
        <v>0</v>
      </c>
    </row>
    <row r="51" spans="1:16" ht="20.399999999999999" x14ac:dyDescent="0.2">
      <c r="A51" s="38">
        <v>13</v>
      </c>
      <c r="B51" s="39"/>
      <c r="C51" s="101" t="s">
        <v>208</v>
      </c>
      <c r="D51" s="25" t="s">
        <v>84</v>
      </c>
      <c r="E51" s="102">
        <v>1</v>
      </c>
      <c r="F51" s="66"/>
      <c r="G51" s="63"/>
      <c r="H51" s="47"/>
      <c r="I51" s="63"/>
      <c r="J51" s="63"/>
      <c r="K51" s="48">
        <f t="shared" si="2"/>
        <v>0</v>
      </c>
      <c r="L51" s="49">
        <f t="shared" si="3"/>
        <v>0</v>
      </c>
      <c r="M51" s="47">
        <f t="shared" si="4"/>
        <v>0</v>
      </c>
      <c r="N51" s="47">
        <f t="shared" si="5"/>
        <v>0</v>
      </c>
      <c r="O51" s="47">
        <f t="shared" si="6"/>
        <v>0</v>
      </c>
      <c r="P51" s="48">
        <f t="shared" si="7"/>
        <v>0</v>
      </c>
    </row>
    <row r="52" spans="1:16" ht="20.399999999999999" x14ac:dyDescent="0.2">
      <c r="A52" s="38">
        <v>14</v>
      </c>
      <c r="B52" s="39"/>
      <c r="C52" s="101" t="s">
        <v>209</v>
      </c>
      <c r="D52" s="25" t="s">
        <v>98</v>
      </c>
      <c r="E52" s="102">
        <f>E47*0.25</f>
        <v>1.25</v>
      </c>
      <c r="F52" s="66"/>
      <c r="G52" s="63"/>
      <c r="H52" s="47"/>
      <c r="I52" s="63"/>
      <c r="J52" s="63"/>
      <c r="K52" s="48">
        <f t="shared" si="2"/>
        <v>0</v>
      </c>
      <c r="L52" s="49">
        <f t="shared" si="3"/>
        <v>0</v>
      </c>
      <c r="M52" s="47">
        <f t="shared" si="4"/>
        <v>0</v>
      </c>
      <c r="N52" s="47">
        <f t="shared" si="5"/>
        <v>0</v>
      </c>
      <c r="O52" s="47">
        <f t="shared" si="6"/>
        <v>0</v>
      </c>
      <c r="P52" s="48">
        <f t="shared" si="7"/>
        <v>0</v>
      </c>
    </row>
    <row r="53" spans="1:16" ht="20.399999999999999" x14ac:dyDescent="0.2">
      <c r="A53" s="38">
        <v>15</v>
      </c>
      <c r="B53" s="39"/>
      <c r="C53" s="101" t="s">
        <v>210</v>
      </c>
      <c r="D53" s="25" t="s">
        <v>98</v>
      </c>
      <c r="E53" s="102">
        <f>E47*0.35</f>
        <v>1.75</v>
      </c>
      <c r="F53" s="66"/>
      <c r="G53" s="63"/>
      <c r="H53" s="47"/>
      <c r="I53" s="63"/>
      <c r="J53" s="63"/>
      <c r="K53" s="48">
        <f t="shared" si="2"/>
        <v>0</v>
      </c>
      <c r="L53" s="49">
        <f t="shared" si="3"/>
        <v>0</v>
      </c>
      <c r="M53" s="47">
        <f t="shared" si="4"/>
        <v>0</v>
      </c>
      <c r="N53" s="47">
        <f t="shared" si="5"/>
        <v>0</v>
      </c>
      <c r="O53" s="47">
        <f t="shared" si="6"/>
        <v>0</v>
      </c>
      <c r="P53" s="48">
        <f t="shared" si="7"/>
        <v>0</v>
      </c>
    </row>
    <row r="54" spans="1:16" x14ac:dyDescent="0.2">
      <c r="A54" s="38"/>
      <c r="B54" s="39"/>
      <c r="C54" s="100" t="s">
        <v>215</v>
      </c>
      <c r="D54" s="25"/>
      <c r="E54" s="102"/>
      <c r="F54" s="66"/>
      <c r="G54" s="63"/>
      <c r="H54" s="47"/>
      <c r="I54" s="63"/>
      <c r="J54" s="63"/>
      <c r="K54" s="48">
        <f t="shared" si="2"/>
        <v>0</v>
      </c>
      <c r="L54" s="49">
        <f t="shared" si="3"/>
        <v>0</v>
      </c>
      <c r="M54" s="47">
        <f t="shared" si="4"/>
        <v>0</v>
      </c>
      <c r="N54" s="47">
        <f t="shared" si="5"/>
        <v>0</v>
      </c>
      <c r="O54" s="47">
        <f t="shared" si="6"/>
        <v>0</v>
      </c>
      <c r="P54" s="48">
        <f t="shared" si="7"/>
        <v>0</v>
      </c>
    </row>
    <row r="55" spans="1:16" ht="20.399999999999999" x14ac:dyDescent="0.2">
      <c r="A55" s="38">
        <v>1</v>
      </c>
      <c r="B55" s="39"/>
      <c r="C55" s="99" t="s">
        <v>216</v>
      </c>
      <c r="D55" s="25" t="s">
        <v>217</v>
      </c>
      <c r="E55" s="102">
        <v>1</v>
      </c>
      <c r="F55" s="66"/>
      <c r="G55" s="63"/>
      <c r="H55" s="47">
        <f t="shared" ref="H55" si="11">ROUND(F55*G55,2)</f>
        <v>0</v>
      </c>
      <c r="I55" s="63"/>
      <c r="J55" s="63"/>
      <c r="K55" s="48">
        <f t="shared" si="2"/>
        <v>0</v>
      </c>
      <c r="L55" s="49">
        <f t="shared" si="3"/>
        <v>0</v>
      </c>
      <c r="M55" s="47">
        <f t="shared" si="4"/>
        <v>0</v>
      </c>
      <c r="N55" s="47">
        <f t="shared" si="5"/>
        <v>0</v>
      </c>
      <c r="O55" s="47">
        <f t="shared" si="6"/>
        <v>0</v>
      </c>
      <c r="P55" s="48">
        <f t="shared" si="7"/>
        <v>0</v>
      </c>
    </row>
    <row r="56" spans="1:16" ht="20.399999999999999" x14ac:dyDescent="0.2">
      <c r="A56" s="38">
        <v>2</v>
      </c>
      <c r="B56" s="39"/>
      <c r="C56" s="101" t="s">
        <v>218</v>
      </c>
      <c r="D56" s="25" t="s">
        <v>217</v>
      </c>
      <c r="E56" s="102">
        <v>1</v>
      </c>
      <c r="F56" s="66"/>
      <c r="G56" s="63"/>
      <c r="H56" s="47"/>
      <c r="I56" s="63"/>
      <c r="J56" s="63"/>
      <c r="K56" s="48">
        <f t="shared" si="2"/>
        <v>0</v>
      </c>
      <c r="L56" s="49">
        <f t="shared" si="3"/>
        <v>0</v>
      </c>
      <c r="M56" s="47">
        <f t="shared" si="4"/>
        <v>0</v>
      </c>
      <c r="N56" s="47">
        <f t="shared" si="5"/>
        <v>0</v>
      </c>
      <c r="O56" s="47">
        <f t="shared" si="6"/>
        <v>0</v>
      </c>
      <c r="P56" s="48">
        <f t="shared" si="7"/>
        <v>0</v>
      </c>
    </row>
    <row r="57" spans="1:16" x14ac:dyDescent="0.2">
      <c r="A57" s="38">
        <v>3</v>
      </c>
      <c r="B57" s="39"/>
      <c r="C57" s="101" t="s">
        <v>377</v>
      </c>
      <c r="D57" s="25" t="s">
        <v>84</v>
      </c>
      <c r="E57" s="102">
        <v>1</v>
      </c>
      <c r="F57" s="66"/>
      <c r="G57" s="63"/>
      <c r="H57" s="47"/>
      <c r="I57" s="63"/>
      <c r="J57" s="63"/>
      <c r="K57" s="48">
        <f t="shared" si="2"/>
        <v>0</v>
      </c>
      <c r="L57" s="49">
        <f t="shared" si="3"/>
        <v>0</v>
      </c>
      <c r="M57" s="47">
        <f t="shared" si="4"/>
        <v>0</v>
      </c>
      <c r="N57" s="47">
        <f t="shared" si="5"/>
        <v>0</v>
      </c>
      <c r="O57" s="47">
        <f t="shared" si="6"/>
        <v>0</v>
      </c>
      <c r="P57" s="48">
        <f t="shared" si="7"/>
        <v>0</v>
      </c>
    </row>
    <row r="58" spans="1:16" x14ac:dyDescent="0.2">
      <c r="A58" s="38">
        <v>4</v>
      </c>
      <c r="B58" s="39"/>
      <c r="C58" s="101" t="s">
        <v>219</v>
      </c>
      <c r="D58" s="25" t="s">
        <v>76</v>
      </c>
      <c r="E58" s="102">
        <v>1</v>
      </c>
      <c r="F58" s="66"/>
      <c r="G58" s="63"/>
      <c r="H58" s="47"/>
      <c r="I58" s="63"/>
      <c r="J58" s="63"/>
      <c r="K58" s="48">
        <f t="shared" si="2"/>
        <v>0</v>
      </c>
      <c r="L58" s="49">
        <f t="shared" si="3"/>
        <v>0</v>
      </c>
      <c r="M58" s="47">
        <f t="shared" si="4"/>
        <v>0</v>
      </c>
      <c r="N58" s="47">
        <f t="shared" si="5"/>
        <v>0</v>
      </c>
      <c r="O58" s="47">
        <f t="shared" si="6"/>
        <v>0</v>
      </c>
      <c r="P58" s="48">
        <f t="shared" si="7"/>
        <v>0</v>
      </c>
    </row>
    <row r="59" spans="1:16" x14ac:dyDescent="0.2">
      <c r="A59" s="38">
        <v>5</v>
      </c>
      <c r="B59" s="39"/>
      <c r="C59" s="101" t="s">
        <v>220</v>
      </c>
      <c r="D59" s="25" t="s">
        <v>84</v>
      </c>
      <c r="E59" s="102">
        <v>1</v>
      </c>
      <c r="F59" s="66"/>
      <c r="G59" s="63"/>
      <c r="H59" s="47"/>
      <c r="I59" s="63"/>
      <c r="J59" s="63"/>
      <c r="K59" s="48">
        <f t="shared" si="2"/>
        <v>0</v>
      </c>
      <c r="L59" s="49">
        <f t="shared" si="3"/>
        <v>0</v>
      </c>
      <c r="M59" s="47">
        <f t="shared" si="4"/>
        <v>0</v>
      </c>
      <c r="N59" s="47">
        <f t="shared" si="5"/>
        <v>0</v>
      </c>
      <c r="O59" s="47">
        <f t="shared" si="6"/>
        <v>0</v>
      </c>
      <c r="P59" s="48">
        <f t="shared" si="7"/>
        <v>0</v>
      </c>
    </row>
    <row r="60" spans="1:16" x14ac:dyDescent="0.2">
      <c r="A60" s="38">
        <v>6</v>
      </c>
      <c r="B60" s="39"/>
      <c r="C60" s="101" t="s">
        <v>107</v>
      </c>
      <c r="D60" s="25" t="s">
        <v>84</v>
      </c>
      <c r="E60" s="102">
        <f>E55</f>
        <v>1</v>
      </c>
      <c r="F60" s="66"/>
      <c r="G60" s="63"/>
      <c r="H60" s="47"/>
      <c r="I60" s="63"/>
      <c r="J60" s="63"/>
      <c r="K60" s="48">
        <f t="shared" si="2"/>
        <v>0</v>
      </c>
      <c r="L60" s="49">
        <f t="shared" si="3"/>
        <v>0</v>
      </c>
      <c r="M60" s="47">
        <f t="shared" si="4"/>
        <v>0</v>
      </c>
      <c r="N60" s="47">
        <f t="shared" si="5"/>
        <v>0</v>
      </c>
      <c r="O60" s="47">
        <f t="shared" si="6"/>
        <v>0</v>
      </c>
      <c r="P60" s="48">
        <f t="shared" si="7"/>
        <v>0</v>
      </c>
    </row>
    <row r="61" spans="1:16" ht="20.399999999999999" x14ac:dyDescent="0.2">
      <c r="A61" s="38">
        <v>7</v>
      </c>
      <c r="B61" s="39"/>
      <c r="C61" s="99" t="s">
        <v>221</v>
      </c>
      <c r="D61" s="25" t="s">
        <v>84</v>
      </c>
      <c r="E61" s="102">
        <v>1</v>
      </c>
      <c r="F61" s="66"/>
      <c r="G61" s="63"/>
      <c r="H61" s="47">
        <f t="shared" ref="H61" si="12">ROUND(F61*G61,2)</f>
        <v>0</v>
      </c>
      <c r="I61" s="63"/>
      <c r="J61" s="63"/>
      <c r="K61" s="48">
        <f t="shared" si="2"/>
        <v>0</v>
      </c>
      <c r="L61" s="49">
        <f t="shared" si="3"/>
        <v>0</v>
      </c>
      <c r="M61" s="47">
        <f t="shared" si="4"/>
        <v>0</v>
      </c>
      <c r="N61" s="47">
        <f t="shared" si="5"/>
        <v>0</v>
      </c>
      <c r="O61" s="47">
        <f t="shared" si="6"/>
        <v>0</v>
      </c>
      <c r="P61" s="48">
        <f t="shared" si="7"/>
        <v>0</v>
      </c>
    </row>
    <row r="62" spans="1:16" ht="20.399999999999999" x14ac:dyDescent="0.2">
      <c r="A62" s="38">
        <v>8</v>
      </c>
      <c r="B62" s="39"/>
      <c r="C62" s="101" t="s">
        <v>376</v>
      </c>
      <c r="D62" s="25" t="s">
        <v>84</v>
      </c>
      <c r="E62" s="102">
        <v>1</v>
      </c>
      <c r="F62" s="66"/>
      <c r="G62" s="63"/>
      <c r="H62" s="47"/>
      <c r="I62" s="63"/>
      <c r="J62" s="63"/>
      <c r="K62" s="48">
        <f t="shared" si="2"/>
        <v>0</v>
      </c>
      <c r="L62" s="49">
        <f t="shared" si="3"/>
        <v>0</v>
      </c>
      <c r="M62" s="47">
        <f t="shared" si="4"/>
        <v>0</v>
      </c>
      <c r="N62" s="47">
        <f t="shared" si="5"/>
        <v>0</v>
      </c>
      <c r="O62" s="47">
        <f t="shared" si="6"/>
        <v>0</v>
      </c>
      <c r="P62" s="48">
        <f t="shared" si="7"/>
        <v>0</v>
      </c>
    </row>
    <row r="63" spans="1:16" x14ac:dyDescent="0.2">
      <c r="A63" s="38">
        <v>9</v>
      </c>
      <c r="B63" s="39"/>
      <c r="C63" s="101" t="s">
        <v>222</v>
      </c>
      <c r="D63" s="25" t="s">
        <v>76</v>
      </c>
      <c r="E63" s="102">
        <v>12</v>
      </c>
      <c r="F63" s="66"/>
      <c r="G63" s="63"/>
      <c r="H63" s="47"/>
      <c r="I63" s="63"/>
      <c r="J63" s="63"/>
      <c r="K63" s="48">
        <f t="shared" si="2"/>
        <v>0</v>
      </c>
      <c r="L63" s="49">
        <f t="shared" si="3"/>
        <v>0</v>
      </c>
      <c r="M63" s="47">
        <f t="shared" si="4"/>
        <v>0</v>
      </c>
      <c r="N63" s="47">
        <f t="shared" si="5"/>
        <v>0</v>
      </c>
      <c r="O63" s="47">
        <f t="shared" si="6"/>
        <v>0</v>
      </c>
      <c r="P63" s="48">
        <f t="shared" si="7"/>
        <v>0</v>
      </c>
    </row>
    <row r="64" spans="1:16" x14ac:dyDescent="0.2">
      <c r="A64" s="38">
        <v>10</v>
      </c>
      <c r="B64" s="39"/>
      <c r="C64" s="101" t="s">
        <v>223</v>
      </c>
      <c r="D64" s="25" t="s">
        <v>84</v>
      </c>
      <c r="E64" s="102">
        <v>1</v>
      </c>
      <c r="F64" s="66"/>
      <c r="G64" s="63"/>
      <c r="H64" s="47"/>
      <c r="I64" s="63"/>
      <c r="J64" s="63"/>
      <c r="K64" s="48">
        <f t="shared" si="2"/>
        <v>0</v>
      </c>
      <c r="L64" s="49">
        <f t="shared" si="3"/>
        <v>0</v>
      </c>
      <c r="M64" s="47">
        <f t="shared" si="4"/>
        <v>0</v>
      </c>
      <c r="N64" s="47">
        <f t="shared" si="5"/>
        <v>0</v>
      </c>
      <c r="O64" s="47">
        <f t="shared" si="6"/>
        <v>0</v>
      </c>
      <c r="P64" s="48">
        <f t="shared" si="7"/>
        <v>0</v>
      </c>
    </row>
    <row r="65" spans="1:16" x14ac:dyDescent="0.2">
      <c r="A65" s="38"/>
      <c r="B65" s="39"/>
      <c r="C65" s="100" t="s">
        <v>116</v>
      </c>
      <c r="D65" s="25"/>
      <c r="E65" s="102"/>
      <c r="F65" s="66"/>
      <c r="G65" s="63"/>
      <c r="H65" s="47"/>
      <c r="I65" s="63"/>
      <c r="J65" s="63"/>
      <c r="K65" s="48">
        <f t="shared" si="2"/>
        <v>0</v>
      </c>
      <c r="L65" s="49">
        <f t="shared" si="3"/>
        <v>0</v>
      </c>
      <c r="M65" s="47">
        <f t="shared" si="4"/>
        <v>0</v>
      </c>
      <c r="N65" s="47">
        <f t="shared" si="5"/>
        <v>0</v>
      </c>
      <c r="O65" s="47">
        <f t="shared" si="6"/>
        <v>0</v>
      </c>
      <c r="P65" s="48">
        <f t="shared" si="7"/>
        <v>0</v>
      </c>
    </row>
    <row r="66" spans="1:16" x14ac:dyDescent="0.2">
      <c r="A66" s="38">
        <v>1</v>
      </c>
      <c r="B66" s="39"/>
      <c r="C66" s="99" t="s">
        <v>224</v>
      </c>
      <c r="D66" s="25" t="s">
        <v>72</v>
      </c>
      <c r="E66" s="102">
        <v>73.7</v>
      </c>
      <c r="F66" s="66"/>
      <c r="G66" s="63"/>
      <c r="H66" s="47">
        <f t="shared" ref="H66" si="13">ROUND(F66*G66,2)</f>
        <v>0</v>
      </c>
      <c r="I66" s="63"/>
      <c r="J66" s="63"/>
      <c r="K66" s="48">
        <f t="shared" si="2"/>
        <v>0</v>
      </c>
      <c r="L66" s="49">
        <f t="shared" si="3"/>
        <v>0</v>
      </c>
      <c r="M66" s="47">
        <f t="shared" si="4"/>
        <v>0</v>
      </c>
      <c r="N66" s="47">
        <f t="shared" si="5"/>
        <v>0</v>
      </c>
      <c r="O66" s="47">
        <f t="shared" si="6"/>
        <v>0</v>
      </c>
      <c r="P66" s="48">
        <f t="shared" si="7"/>
        <v>0</v>
      </c>
    </row>
    <row r="67" spans="1:16" x14ac:dyDescent="0.2">
      <c r="A67" s="38">
        <v>2</v>
      </c>
      <c r="B67" s="39"/>
      <c r="C67" s="101" t="s">
        <v>137</v>
      </c>
      <c r="D67" s="25" t="s">
        <v>72</v>
      </c>
      <c r="E67" s="102">
        <f>E66*1.15</f>
        <v>84.76</v>
      </c>
      <c r="F67" s="66"/>
      <c r="G67" s="63"/>
      <c r="H67" s="47"/>
      <c r="I67" s="63"/>
      <c r="J67" s="63"/>
      <c r="K67" s="48">
        <f t="shared" si="2"/>
        <v>0</v>
      </c>
      <c r="L67" s="49">
        <f t="shared" si="3"/>
        <v>0</v>
      </c>
      <c r="M67" s="47">
        <f t="shared" si="4"/>
        <v>0</v>
      </c>
      <c r="N67" s="47">
        <f t="shared" si="5"/>
        <v>0</v>
      </c>
      <c r="O67" s="47">
        <f t="shared" si="6"/>
        <v>0</v>
      </c>
      <c r="P67" s="48">
        <f t="shared" si="7"/>
        <v>0</v>
      </c>
    </row>
    <row r="68" spans="1:16" x14ac:dyDescent="0.2">
      <c r="A68" s="38">
        <v>3</v>
      </c>
      <c r="B68" s="39"/>
      <c r="C68" s="101" t="s">
        <v>90</v>
      </c>
      <c r="D68" s="25" t="s">
        <v>84</v>
      </c>
      <c r="E68" s="102">
        <v>1</v>
      </c>
      <c r="F68" s="66"/>
      <c r="G68" s="63"/>
      <c r="H68" s="47"/>
      <c r="I68" s="63"/>
      <c r="J68" s="63"/>
      <c r="K68" s="48">
        <f t="shared" si="2"/>
        <v>0</v>
      </c>
      <c r="L68" s="49">
        <f t="shared" si="3"/>
        <v>0</v>
      </c>
      <c r="M68" s="47">
        <f t="shared" si="4"/>
        <v>0</v>
      </c>
      <c r="N68" s="47">
        <f t="shared" si="5"/>
        <v>0</v>
      </c>
      <c r="O68" s="47">
        <f t="shared" si="6"/>
        <v>0</v>
      </c>
      <c r="P68" s="48">
        <f t="shared" si="7"/>
        <v>0</v>
      </c>
    </row>
    <row r="69" spans="1:16" x14ac:dyDescent="0.2">
      <c r="A69" s="38">
        <v>4</v>
      </c>
      <c r="B69" s="39"/>
      <c r="C69" s="99" t="s">
        <v>225</v>
      </c>
      <c r="D69" s="25" t="s">
        <v>76</v>
      </c>
      <c r="E69" s="102">
        <v>8</v>
      </c>
      <c r="F69" s="66"/>
      <c r="G69" s="63"/>
      <c r="H69" s="47">
        <f t="shared" ref="H69:H70" si="14">ROUND(F69*G69,2)</f>
        <v>0</v>
      </c>
      <c r="I69" s="63"/>
      <c r="J69" s="63"/>
      <c r="K69" s="48">
        <f t="shared" si="2"/>
        <v>0</v>
      </c>
      <c r="L69" s="49">
        <f t="shared" si="3"/>
        <v>0</v>
      </c>
      <c r="M69" s="47">
        <f t="shared" si="4"/>
        <v>0</v>
      </c>
      <c r="N69" s="47">
        <f t="shared" si="5"/>
        <v>0</v>
      </c>
      <c r="O69" s="47">
        <f t="shared" si="6"/>
        <v>0</v>
      </c>
      <c r="P69" s="48">
        <f t="shared" si="7"/>
        <v>0</v>
      </c>
    </row>
    <row r="70" spans="1:16" ht="10.8" thickBot="1" x14ac:dyDescent="0.25">
      <c r="A70" s="38">
        <v>5</v>
      </c>
      <c r="B70" s="39"/>
      <c r="C70" s="99" t="s">
        <v>226</v>
      </c>
      <c r="D70" s="25" t="s">
        <v>76</v>
      </c>
      <c r="E70" s="102">
        <v>2</v>
      </c>
      <c r="F70" s="66"/>
      <c r="G70" s="63"/>
      <c r="H70" s="47">
        <f t="shared" si="14"/>
        <v>0</v>
      </c>
      <c r="I70" s="63"/>
      <c r="J70" s="63"/>
      <c r="K70" s="48">
        <f t="shared" si="2"/>
        <v>0</v>
      </c>
      <c r="L70" s="49">
        <f t="shared" si="3"/>
        <v>0</v>
      </c>
      <c r="M70" s="47">
        <f t="shared" si="4"/>
        <v>0</v>
      </c>
      <c r="N70" s="47">
        <f t="shared" si="5"/>
        <v>0</v>
      </c>
      <c r="O70" s="47">
        <f t="shared" si="6"/>
        <v>0</v>
      </c>
      <c r="P70" s="48">
        <f t="shared" si="7"/>
        <v>0</v>
      </c>
    </row>
    <row r="71" spans="1:16" ht="10.8" thickBot="1" x14ac:dyDescent="0.25">
      <c r="A71" s="164" t="s">
        <v>384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6"/>
      <c r="L71" s="67">
        <f>SUM(L14:L70)</f>
        <v>0</v>
      </c>
      <c r="M71" s="68">
        <f>SUM(M14:M70)</f>
        <v>0</v>
      </c>
      <c r="N71" s="68">
        <f>SUM(N14:N70)</f>
        <v>0</v>
      </c>
      <c r="O71" s="68">
        <f>SUM(O14:O70)</f>
        <v>0</v>
      </c>
      <c r="P71" s="69">
        <f>SUM(P14:P70)</f>
        <v>0</v>
      </c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" t="s">
        <v>14</v>
      </c>
      <c r="B74" s="17"/>
      <c r="C74" s="163">
        <f>'Kops a'!C33:H33</f>
        <v>0</v>
      </c>
      <c r="D74" s="163"/>
      <c r="E74" s="163"/>
      <c r="F74" s="163"/>
      <c r="G74" s="163"/>
      <c r="H74" s="163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19" t="s">
        <v>15</v>
      </c>
      <c r="D75" s="119"/>
      <c r="E75" s="119"/>
      <c r="F75" s="119"/>
      <c r="G75" s="119"/>
      <c r="H75" s="119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86" t="str">
        <f>'Kops a'!A36</f>
        <v xml:space="preserve">Tāme sastādīta </v>
      </c>
      <c r="B77" s="87"/>
      <c r="C77" s="87"/>
      <c r="D77" s="8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" t="s">
        <v>37</v>
      </c>
      <c r="B79" s="17"/>
      <c r="C79" s="163">
        <f>'Kops a'!C38:H38</f>
        <v>0</v>
      </c>
      <c r="D79" s="163"/>
      <c r="E79" s="163"/>
      <c r="F79" s="163"/>
      <c r="G79" s="163"/>
      <c r="H79" s="163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19" t="s">
        <v>15</v>
      </c>
      <c r="D80" s="119"/>
      <c r="E80" s="119"/>
      <c r="F80" s="119"/>
      <c r="G80" s="119"/>
      <c r="H80" s="119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86" t="s">
        <v>54</v>
      </c>
      <c r="B82" s="87"/>
      <c r="C82" s="91">
        <f>'Kops a'!C41</f>
        <v>0</v>
      </c>
      <c r="D82" s="50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0:H80"/>
    <mergeCell ref="C4:I4"/>
    <mergeCell ref="F12:K12"/>
    <mergeCell ref="J9:M9"/>
    <mergeCell ref="D8:L8"/>
    <mergeCell ref="A71:K71"/>
    <mergeCell ref="C74:H74"/>
    <mergeCell ref="C75:H75"/>
    <mergeCell ref="C79:H79"/>
  </mergeCells>
  <conditionalFormatting sqref="I14:J70 A14:G70">
    <cfRule type="cellIs" dxfId="99" priority="32" operator="equal">
      <formula>0</formula>
    </cfRule>
  </conditionalFormatting>
  <conditionalFormatting sqref="N9:O9 K14:P70 H14:H70">
    <cfRule type="cellIs" dxfId="98" priority="31" operator="equal">
      <formula>0</formula>
    </cfRule>
  </conditionalFormatting>
  <conditionalFormatting sqref="C2:I2">
    <cfRule type="cellIs" dxfId="97" priority="28" operator="equal">
      <formula>0</formula>
    </cfRule>
  </conditionalFormatting>
  <conditionalFormatting sqref="O10">
    <cfRule type="cellIs" dxfId="96" priority="27" operator="equal">
      <formula>"20__. gada __. _________"</formula>
    </cfRule>
  </conditionalFormatting>
  <conditionalFormatting sqref="A71:K71">
    <cfRule type="containsText" dxfId="95" priority="26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L71:P71">
    <cfRule type="cellIs" dxfId="94" priority="21" operator="equal">
      <formula>0</formula>
    </cfRule>
  </conditionalFormatting>
  <conditionalFormatting sqref="C4:I4">
    <cfRule type="cellIs" dxfId="93" priority="20" operator="equal">
      <formula>0</formula>
    </cfRule>
  </conditionalFormatting>
  <conditionalFormatting sqref="D5:L8">
    <cfRule type="cellIs" dxfId="92" priority="17" operator="equal">
      <formula>0</formula>
    </cfRule>
  </conditionalFormatting>
  <conditionalFormatting sqref="C79:H79">
    <cfRule type="cellIs" dxfId="91" priority="10" operator="equal">
      <formula>0</formula>
    </cfRule>
  </conditionalFormatting>
  <conditionalFormatting sqref="C74:H74">
    <cfRule type="cellIs" dxfId="90" priority="9" operator="equal">
      <formula>0</formula>
    </cfRule>
  </conditionalFormatting>
  <conditionalFormatting sqref="P10">
    <cfRule type="cellIs" dxfId="89" priority="13" operator="equal">
      <formula>"20__. gada __. _________"</formula>
    </cfRule>
  </conditionalFormatting>
  <conditionalFormatting sqref="C79:H79 C82 C74:H74">
    <cfRule type="cellIs" dxfId="88" priority="8" operator="equal">
      <formula>0</formula>
    </cfRule>
  </conditionalFormatting>
  <conditionalFormatting sqref="D1">
    <cfRule type="cellIs" dxfId="87" priority="7" operator="equal">
      <formula>0</formula>
    </cfRule>
  </conditionalFormatting>
  <conditionalFormatting sqref="A9">
    <cfRule type="containsText" dxfId="86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B610FE1-6F17-46AF-982B-27B20E80701D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11" operator="containsText" id="{F3EAEDA8-031E-4BF8-B71A-4A6D64C3BFEB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39"/>
  <sheetViews>
    <sheetView topLeftCell="A7" workbookViewId="0">
      <selection activeCell="A27" sqref="A27:K2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63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P27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A33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5" t="s">
        <v>40</v>
      </c>
      <c r="C12" s="171" t="s">
        <v>41</v>
      </c>
      <c r="D12" s="178" t="s">
        <v>42</v>
      </c>
      <c r="E12" s="161" t="s">
        <v>43</v>
      </c>
      <c r="F12" s="170" t="s">
        <v>44</v>
      </c>
      <c r="G12" s="171"/>
      <c r="H12" s="171"/>
      <c r="I12" s="171"/>
      <c r="J12" s="171"/>
      <c r="K12" s="172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74"/>
      <c r="B13" s="176"/>
      <c r="C13" s="177"/>
      <c r="D13" s="179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227</v>
      </c>
      <c r="D14" s="25"/>
      <c r="E14" s="102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228</v>
      </c>
      <c r="D15" s="25" t="s">
        <v>70</v>
      </c>
      <c r="E15" s="102">
        <v>34.61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x14ac:dyDescent="0.2">
      <c r="A16" s="38">
        <v>2</v>
      </c>
      <c r="B16" s="39"/>
      <c r="C16" s="99" t="s">
        <v>229</v>
      </c>
      <c r="D16" s="25" t="s">
        <v>70</v>
      </c>
      <c r="E16" s="102">
        <v>135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/>
      <c r="B17" s="39"/>
      <c r="C17" s="100" t="s">
        <v>230</v>
      </c>
      <c r="D17" s="25"/>
      <c r="E17" s="102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9" t="s">
        <v>231</v>
      </c>
      <c r="D18" s="25" t="s">
        <v>70</v>
      </c>
      <c r="E18" s="102">
        <v>135</v>
      </c>
      <c r="F18" s="66"/>
      <c r="G18" s="63"/>
      <c r="H18" s="47">
        <f t="shared" ref="H18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101" t="s">
        <v>232</v>
      </c>
      <c r="D19" s="25" t="s">
        <v>106</v>
      </c>
      <c r="E19" s="102">
        <f>E18*2.8</f>
        <v>378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3</v>
      </c>
      <c r="B20" s="39"/>
      <c r="C20" s="101" t="s">
        <v>233</v>
      </c>
      <c r="D20" s="25" t="s">
        <v>106</v>
      </c>
      <c r="E20" s="102">
        <f>E18*1.5</f>
        <v>202.5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101" t="s">
        <v>107</v>
      </c>
      <c r="D21" s="25" t="s">
        <v>84</v>
      </c>
      <c r="E21" s="102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5</v>
      </c>
      <c r="B22" s="39"/>
      <c r="C22" s="101" t="s">
        <v>209</v>
      </c>
      <c r="D22" s="25" t="s">
        <v>98</v>
      </c>
      <c r="E22" s="102">
        <f>E18*0.25</f>
        <v>33.75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6</v>
      </c>
      <c r="B23" s="39"/>
      <c r="C23" s="101" t="s">
        <v>210</v>
      </c>
      <c r="D23" s="25" t="s">
        <v>98</v>
      </c>
      <c r="E23" s="102">
        <f>E18*0.35</f>
        <v>47.25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7</v>
      </c>
      <c r="B24" s="39"/>
      <c r="C24" s="99" t="s">
        <v>234</v>
      </c>
      <c r="D24" s="25" t="s">
        <v>84</v>
      </c>
      <c r="E24" s="102">
        <v>1</v>
      </c>
      <c r="F24" s="66"/>
      <c r="G24" s="63"/>
      <c r="H24" s="47">
        <f t="shared" ref="H24:H26" si="8">ROUND(F24*G24,2)</f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99" t="s">
        <v>235</v>
      </c>
      <c r="D25" s="25" t="s">
        <v>84</v>
      </c>
      <c r="E25" s="102">
        <v>1</v>
      </c>
      <c r="F25" s="66"/>
      <c r="G25" s="63"/>
      <c r="H25" s="47">
        <f t="shared" si="8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1.2" thickBot="1" x14ac:dyDescent="0.25">
      <c r="A26" s="38">
        <v>9</v>
      </c>
      <c r="B26" s="39"/>
      <c r="C26" s="99" t="s">
        <v>236</v>
      </c>
      <c r="D26" s="25" t="s">
        <v>70</v>
      </c>
      <c r="E26" s="102">
        <v>48.5</v>
      </c>
      <c r="F26" s="66"/>
      <c r="G26" s="63"/>
      <c r="H26" s="47">
        <f t="shared" si="8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8" thickBot="1" x14ac:dyDescent="0.25">
      <c r="A27" s="164" t="s">
        <v>384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6"/>
      <c r="L27" s="67">
        <f>SUM(L14:L26)</f>
        <v>0</v>
      </c>
      <c r="M27" s="68">
        <f>SUM(M14:M26)</f>
        <v>0</v>
      </c>
      <c r="N27" s="68">
        <f>SUM(N14:N26)</f>
        <v>0</v>
      </c>
      <c r="O27" s="68">
        <f>SUM(O14:O26)</f>
        <v>0</v>
      </c>
      <c r="P27" s="69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63">
        <f>'Kops a'!C33:H33</f>
        <v>0</v>
      </c>
      <c r="D30" s="163"/>
      <c r="E30" s="163"/>
      <c r="F30" s="163"/>
      <c r="G30" s="163"/>
      <c r="H30" s="163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19" t="s">
        <v>15</v>
      </c>
      <c r="D31" s="119"/>
      <c r="E31" s="119"/>
      <c r="F31" s="119"/>
      <c r="G31" s="119"/>
      <c r="H31" s="119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6" t="str">
        <f>'Kops a'!A36</f>
        <v xml:space="preserve">Tāme sastādīta </v>
      </c>
      <c r="B33" s="87"/>
      <c r="C33" s="87"/>
      <c r="D33" s="8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63">
        <f>'Kops a'!C38:H38</f>
        <v>0</v>
      </c>
      <c r="D35" s="163"/>
      <c r="E35" s="163"/>
      <c r="F35" s="163"/>
      <c r="G35" s="163"/>
      <c r="H35" s="163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19" t="s">
        <v>15</v>
      </c>
      <c r="D36" s="119"/>
      <c r="E36" s="119"/>
      <c r="F36" s="119"/>
      <c r="G36" s="119"/>
      <c r="H36" s="119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6" t="s">
        <v>54</v>
      </c>
      <c r="B38" s="87"/>
      <c r="C38" s="91">
        <f>'Kops a'!C41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83" priority="31" operator="equal">
      <formula>0</formula>
    </cfRule>
  </conditionalFormatting>
  <conditionalFormatting sqref="N9:O9 K14:P26 H14:H26">
    <cfRule type="cellIs" dxfId="82" priority="30" operator="equal">
      <formula>0</formula>
    </cfRule>
  </conditionalFormatting>
  <conditionalFormatting sqref="C2:I2">
    <cfRule type="cellIs" dxfId="81" priority="27" operator="equal">
      <formula>0</formula>
    </cfRule>
  </conditionalFormatting>
  <conditionalFormatting sqref="O10">
    <cfRule type="cellIs" dxfId="80" priority="26" operator="equal">
      <formula>"20__. gada __. _________"</formula>
    </cfRule>
  </conditionalFormatting>
  <conditionalFormatting sqref="A27:K27">
    <cfRule type="containsText" dxfId="79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78" priority="20" operator="equal">
      <formula>0</formula>
    </cfRule>
  </conditionalFormatting>
  <conditionalFormatting sqref="C4:I4">
    <cfRule type="cellIs" dxfId="77" priority="19" operator="equal">
      <formula>0</formula>
    </cfRule>
  </conditionalFormatting>
  <conditionalFormatting sqref="D5:L8">
    <cfRule type="cellIs" dxfId="76" priority="16" operator="equal">
      <formula>0</formula>
    </cfRule>
  </conditionalFormatting>
  <conditionalFormatting sqref="C35:H35">
    <cfRule type="cellIs" dxfId="75" priority="9" operator="equal">
      <formula>0</formula>
    </cfRule>
  </conditionalFormatting>
  <conditionalFormatting sqref="P10">
    <cfRule type="cellIs" dxfId="74" priority="12" operator="equal">
      <formula>"20__. gada __. _________"</formula>
    </cfRule>
  </conditionalFormatting>
  <conditionalFormatting sqref="C30:H30">
    <cfRule type="cellIs" dxfId="73" priority="8" operator="equal">
      <formula>0</formula>
    </cfRule>
  </conditionalFormatting>
  <conditionalFormatting sqref="C35:H35 C38 C30:H30">
    <cfRule type="cellIs" dxfId="72" priority="7" operator="equal">
      <formula>0</formula>
    </cfRule>
  </conditionalFormatting>
  <conditionalFormatting sqref="D1">
    <cfRule type="cellIs" dxfId="71" priority="6" operator="equal">
      <formula>0</formula>
    </cfRule>
  </conditionalFormatting>
  <conditionalFormatting sqref="A9">
    <cfRule type="containsText" dxfId="70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C7EA987-A541-4A14-8BBA-80430C8D8797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0" operator="containsText" id="{ACDA78AF-73B6-4D16-9157-A1B6B42F0CA3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8"/>
  <sheetViews>
    <sheetView topLeftCell="A2" workbookViewId="0">
      <selection activeCell="A26" sqref="A26:K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64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58" t="s">
        <v>17</v>
      </c>
      <c r="D3" s="158"/>
      <c r="E3" s="158"/>
      <c r="F3" s="158"/>
      <c r="G3" s="158"/>
      <c r="H3" s="158"/>
      <c r="I3" s="158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1" t="str">
        <f>'Kops a'!D6</f>
        <v>Daudzdzīvokļu dzīvojamās mājas vienkāršotas fasādes atjaunošana</v>
      </c>
      <c r="E5" s="181"/>
      <c r="F5" s="181"/>
      <c r="G5" s="181"/>
      <c r="H5" s="181"/>
      <c r="I5" s="181"/>
      <c r="J5" s="181"/>
      <c r="K5" s="181"/>
      <c r="L5" s="181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1" t="str">
        <f>'Kops a'!D7</f>
        <v>Daudzdzīvokļu dzīvojamās mājas, Dobeles iela 14, Jelgava vienkāršotas fasādes atjaunošana</v>
      </c>
      <c r="E6" s="181"/>
      <c r="F6" s="181"/>
      <c r="G6" s="181"/>
      <c r="H6" s="181"/>
      <c r="I6" s="181"/>
      <c r="J6" s="181"/>
      <c r="K6" s="181"/>
      <c r="L6" s="1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1" t="str">
        <f>'Kops a'!D8</f>
        <v>Dobeles iela 14, Jelgava</v>
      </c>
      <c r="E7" s="181"/>
      <c r="F7" s="181"/>
      <c r="G7" s="181"/>
      <c r="H7" s="181"/>
      <c r="I7" s="181"/>
      <c r="J7" s="181"/>
      <c r="K7" s="181"/>
      <c r="L7" s="1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1">
        <f>'Kops a'!D9</f>
        <v>0</v>
      </c>
      <c r="E8" s="181"/>
      <c r="F8" s="181"/>
      <c r="G8" s="181"/>
      <c r="H8" s="181"/>
      <c r="I8" s="181"/>
      <c r="J8" s="181"/>
      <c r="K8" s="181"/>
      <c r="L8" s="181"/>
      <c r="M8" s="17"/>
      <c r="N8" s="17"/>
      <c r="O8" s="17"/>
      <c r="P8" s="17"/>
    </row>
    <row r="9" spans="1:16" ht="11.25" customHeight="1" x14ac:dyDescent="0.2">
      <c r="A9" s="167" t="s">
        <v>59</v>
      </c>
      <c r="B9" s="167"/>
      <c r="C9" s="167"/>
      <c r="D9" s="167"/>
      <c r="E9" s="167"/>
      <c r="F9" s="167"/>
      <c r="G9" s="167"/>
      <c r="H9" s="167"/>
      <c r="I9" s="167"/>
      <c r="J9" s="173" t="s">
        <v>39</v>
      </c>
      <c r="K9" s="173"/>
      <c r="L9" s="173"/>
      <c r="M9" s="173"/>
      <c r="N9" s="180">
        <f>P26</f>
        <v>0</v>
      </c>
      <c r="O9" s="1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A32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ht="11.25" customHeight="1" x14ac:dyDescent="0.2">
      <c r="A12" s="185" t="s">
        <v>23</v>
      </c>
      <c r="B12" s="187" t="s">
        <v>40</v>
      </c>
      <c r="C12" s="189" t="s">
        <v>41</v>
      </c>
      <c r="D12" s="191" t="s">
        <v>42</v>
      </c>
      <c r="E12" s="193" t="s">
        <v>43</v>
      </c>
      <c r="F12" s="182" t="s">
        <v>44</v>
      </c>
      <c r="G12" s="183"/>
      <c r="H12" s="183"/>
      <c r="I12" s="183"/>
      <c r="J12" s="183"/>
      <c r="K12" s="184"/>
      <c r="L12" s="170" t="s">
        <v>45</v>
      </c>
      <c r="M12" s="171"/>
      <c r="N12" s="171"/>
      <c r="O12" s="171"/>
      <c r="P12" s="172"/>
    </row>
    <row r="13" spans="1:16" ht="126.75" customHeight="1" thickBot="1" x14ac:dyDescent="0.25">
      <c r="A13" s="186"/>
      <c r="B13" s="188"/>
      <c r="C13" s="190"/>
      <c r="D13" s="192"/>
      <c r="E13" s="194"/>
      <c r="F13" s="97" t="s">
        <v>46</v>
      </c>
      <c r="G13" s="98" t="s">
        <v>47</v>
      </c>
      <c r="H13" s="98" t="s">
        <v>48</v>
      </c>
      <c r="I13" s="98" t="s">
        <v>49</v>
      </c>
      <c r="J13" s="98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100" t="s">
        <v>227</v>
      </c>
      <c r="D14" s="25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9" t="s">
        <v>237</v>
      </c>
      <c r="D15" s="25" t="s">
        <v>70</v>
      </c>
      <c r="E15" s="102">
        <v>105.7</v>
      </c>
      <c r="F15" s="66"/>
      <c r="G15" s="63"/>
      <c r="H15" s="47">
        <f t="shared" ref="H15:H16" si="0">ROUND(F15*G15,2)</f>
        <v>0</v>
      </c>
      <c r="I15" s="63">
        <v>0</v>
      </c>
      <c r="J15" s="63">
        <f t="shared" ref="J15:J16" si="1">ROUND(H15*0.06,2)</f>
        <v>0</v>
      </c>
      <c r="K15" s="48">
        <f t="shared" ref="K15:K25" si="2">SUM(H15:J15)</f>
        <v>0</v>
      </c>
      <c r="L15" s="49">
        <f t="shared" ref="L15:L25" si="3">ROUND(E15*F15,2)</f>
        <v>0</v>
      </c>
      <c r="M15" s="47">
        <f t="shared" ref="M15:M25" si="4">ROUND(H15*E15,2)</f>
        <v>0</v>
      </c>
      <c r="N15" s="47">
        <f t="shared" ref="N15:N25" si="5">ROUND(I15*E15,2)</f>
        <v>0</v>
      </c>
      <c r="O15" s="47">
        <f t="shared" ref="O15:O25" si="6">ROUND(J15*E15,2)</f>
        <v>0</v>
      </c>
      <c r="P15" s="48">
        <f t="shared" ref="P15:P25" si="7">SUM(M15:O15)</f>
        <v>0</v>
      </c>
    </row>
    <row r="16" spans="1:16" ht="20.399999999999999" x14ac:dyDescent="0.2">
      <c r="A16" s="38">
        <v>2</v>
      </c>
      <c r="B16" s="39"/>
      <c r="C16" s="99" t="s">
        <v>238</v>
      </c>
      <c r="D16" s="25" t="s">
        <v>70</v>
      </c>
      <c r="E16" s="102">
        <f>E15</f>
        <v>105.7</v>
      </c>
      <c r="F16" s="66"/>
      <c r="G16" s="63"/>
      <c r="H16" s="47">
        <f t="shared" si="0"/>
        <v>0</v>
      </c>
      <c r="I16" s="63">
        <v>0</v>
      </c>
      <c r="J16" s="63">
        <f t="shared" si="1"/>
        <v>0</v>
      </c>
      <c r="K16" s="48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x14ac:dyDescent="0.2">
      <c r="A17" s="38"/>
      <c r="B17" s="39"/>
      <c r="C17" s="100" t="s">
        <v>239</v>
      </c>
      <c r="D17" s="25"/>
      <c r="E17" s="102"/>
      <c r="F17" s="66"/>
      <c r="G17" s="63"/>
      <c r="H17" s="47"/>
      <c r="I17" s="63"/>
      <c r="J17" s="63"/>
      <c r="K17" s="48">
        <f t="shared" si="2"/>
        <v>0</v>
      </c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x14ac:dyDescent="0.2">
      <c r="A18" s="38">
        <v>1</v>
      </c>
      <c r="B18" s="39"/>
      <c r="C18" s="99" t="s">
        <v>240</v>
      </c>
      <c r="D18" s="25" t="s">
        <v>70</v>
      </c>
      <c r="E18" s="102">
        <f>E15</f>
        <v>105.7</v>
      </c>
      <c r="F18" s="66"/>
      <c r="G18" s="63"/>
      <c r="H18" s="47">
        <f t="shared" ref="H18" si="8">ROUND(F18*G18,2)</f>
        <v>0</v>
      </c>
      <c r="I18" s="63">
        <v>0</v>
      </c>
      <c r="J18" s="63">
        <f t="shared" ref="J18" si="9">ROUND(H18*0.06,2)</f>
        <v>0</v>
      </c>
      <c r="K18" s="48">
        <f t="shared" si="2"/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x14ac:dyDescent="0.2">
      <c r="A19" s="38">
        <v>2</v>
      </c>
      <c r="B19" s="39"/>
      <c r="C19" s="101" t="s">
        <v>241</v>
      </c>
      <c r="D19" s="25" t="s">
        <v>70</v>
      </c>
      <c r="E19" s="102">
        <f>E18*1.1</f>
        <v>116.27</v>
      </c>
      <c r="F19" s="66"/>
      <c r="G19" s="63"/>
      <c r="H19" s="47"/>
      <c r="I19" s="63"/>
      <c r="J19" s="63"/>
      <c r="K19" s="48">
        <f t="shared" si="2"/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x14ac:dyDescent="0.2">
      <c r="A20" s="38">
        <v>3</v>
      </c>
      <c r="B20" s="39"/>
      <c r="C20" s="101" t="s">
        <v>105</v>
      </c>
      <c r="D20" s="25" t="s">
        <v>106</v>
      </c>
      <c r="E20" s="102">
        <f>E18*6.5</f>
        <v>687.05</v>
      </c>
      <c r="F20" s="66"/>
      <c r="G20" s="63"/>
      <c r="H20" s="47"/>
      <c r="I20" s="63"/>
      <c r="J20" s="63"/>
      <c r="K20" s="48">
        <f t="shared" si="2"/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x14ac:dyDescent="0.2">
      <c r="A21" s="38">
        <v>4</v>
      </c>
      <c r="B21" s="39"/>
      <c r="C21" s="101" t="s">
        <v>156</v>
      </c>
      <c r="D21" s="25" t="s">
        <v>84</v>
      </c>
      <c r="E21" s="102">
        <v>1</v>
      </c>
      <c r="F21" s="66"/>
      <c r="G21" s="63"/>
      <c r="H21" s="47"/>
      <c r="I21" s="63"/>
      <c r="J21" s="63"/>
      <c r="K21" s="48">
        <f t="shared" si="2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x14ac:dyDescent="0.2">
      <c r="A22" s="38">
        <v>5</v>
      </c>
      <c r="B22" s="39"/>
      <c r="C22" s="99" t="s">
        <v>242</v>
      </c>
      <c r="D22" s="25" t="s">
        <v>70</v>
      </c>
      <c r="E22" s="102">
        <f>E18</f>
        <v>105.7</v>
      </c>
      <c r="F22" s="66"/>
      <c r="G22" s="63"/>
      <c r="H22" s="47">
        <f t="shared" ref="H22" si="10">ROUND(F22*G22,2)</f>
        <v>0</v>
      </c>
      <c r="I22" s="63"/>
      <c r="J22" s="63"/>
      <c r="K22" s="48">
        <f t="shared" si="2"/>
        <v>0</v>
      </c>
      <c r="L22" s="49">
        <f t="shared" si="3"/>
        <v>0</v>
      </c>
      <c r="M22" s="47">
        <f t="shared" si="4"/>
        <v>0</v>
      </c>
      <c r="N22" s="47">
        <f t="shared" si="5"/>
        <v>0</v>
      </c>
      <c r="O22" s="47">
        <f t="shared" si="6"/>
        <v>0</v>
      </c>
      <c r="P22" s="48">
        <f t="shared" si="7"/>
        <v>0</v>
      </c>
    </row>
    <row r="23" spans="1:16" ht="20.399999999999999" x14ac:dyDescent="0.2">
      <c r="A23" s="38">
        <v>6</v>
      </c>
      <c r="B23" s="39"/>
      <c r="C23" s="101" t="s">
        <v>109</v>
      </c>
      <c r="D23" s="25" t="s">
        <v>70</v>
      </c>
      <c r="E23" s="102">
        <f>E22*1.25</f>
        <v>132.13</v>
      </c>
      <c r="F23" s="66"/>
      <c r="G23" s="63"/>
      <c r="H23" s="47"/>
      <c r="I23" s="63"/>
      <c r="J23" s="63"/>
      <c r="K23" s="48">
        <f t="shared" si="2"/>
        <v>0</v>
      </c>
      <c r="L23" s="49">
        <f t="shared" si="3"/>
        <v>0</v>
      </c>
      <c r="M23" s="47">
        <f t="shared" si="4"/>
        <v>0</v>
      </c>
      <c r="N23" s="47">
        <f t="shared" si="5"/>
        <v>0</v>
      </c>
      <c r="O23" s="47">
        <f t="shared" si="6"/>
        <v>0</v>
      </c>
      <c r="P23" s="48">
        <f t="shared" si="7"/>
        <v>0</v>
      </c>
    </row>
    <row r="24" spans="1:16" x14ac:dyDescent="0.2">
      <c r="A24" s="38">
        <v>7</v>
      </c>
      <c r="B24" s="39"/>
      <c r="C24" s="101" t="s">
        <v>105</v>
      </c>
      <c r="D24" s="25" t="s">
        <v>106</v>
      </c>
      <c r="E24" s="102">
        <f>E22*5</f>
        <v>528.5</v>
      </c>
      <c r="F24" s="66"/>
      <c r="G24" s="63"/>
      <c r="H24" s="47"/>
      <c r="I24" s="63"/>
      <c r="J24" s="63"/>
      <c r="K24" s="48">
        <f t="shared" si="2"/>
        <v>0</v>
      </c>
      <c r="L24" s="49">
        <f t="shared" si="3"/>
        <v>0</v>
      </c>
      <c r="M24" s="47">
        <f t="shared" si="4"/>
        <v>0</v>
      </c>
      <c r="N24" s="47">
        <f t="shared" si="5"/>
        <v>0</v>
      </c>
      <c r="O24" s="47">
        <f t="shared" si="6"/>
        <v>0</v>
      </c>
      <c r="P24" s="48">
        <f t="shared" si="7"/>
        <v>0</v>
      </c>
    </row>
    <row r="25" spans="1:16" ht="10.8" thickBot="1" x14ac:dyDescent="0.25">
      <c r="A25" s="38">
        <v>8</v>
      </c>
      <c r="B25" s="39"/>
      <c r="C25" s="101" t="s">
        <v>125</v>
      </c>
      <c r="D25" s="25" t="s">
        <v>84</v>
      </c>
      <c r="E25" s="102">
        <v>1</v>
      </c>
      <c r="F25" s="66"/>
      <c r="G25" s="63"/>
      <c r="H25" s="47"/>
      <c r="I25" s="63"/>
      <c r="J25" s="63"/>
      <c r="K25" s="48">
        <f t="shared" si="2"/>
        <v>0</v>
      </c>
      <c r="L25" s="49">
        <f t="shared" si="3"/>
        <v>0</v>
      </c>
      <c r="M25" s="47">
        <f t="shared" si="4"/>
        <v>0</v>
      </c>
      <c r="N25" s="47">
        <f t="shared" si="5"/>
        <v>0</v>
      </c>
      <c r="O25" s="47">
        <f t="shared" si="6"/>
        <v>0</v>
      </c>
      <c r="P25" s="48">
        <f t="shared" si="7"/>
        <v>0</v>
      </c>
    </row>
    <row r="26" spans="1:16" ht="10.8" thickBot="1" x14ac:dyDescent="0.25">
      <c r="A26" s="164" t="s">
        <v>384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6"/>
      <c r="L26" s="67">
        <f>SUM(L14:L25)</f>
        <v>0</v>
      </c>
      <c r="M26" s="68">
        <f>SUM(M14:M25)</f>
        <v>0</v>
      </c>
      <c r="N26" s="68">
        <f>SUM(N14:N25)</f>
        <v>0</v>
      </c>
      <c r="O26" s="68">
        <f>SUM(O14:O25)</f>
        <v>0</v>
      </c>
      <c r="P26" s="69">
        <f>SUM(P14:P25)</f>
        <v>0</v>
      </c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" t="s">
        <v>14</v>
      </c>
      <c r="B29" s="17"/>
      <c r="C29" s="163">
        <f>'Kops a'!C33:H33</f>
        <v>0</v>
      </c>
      <c r="D29" s="163"/>
      <c r="E29" s="163"/>
      <c r="F29" s="163"/>
      <c r="G29" s="163"/>
      <c r="H29" s="163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19" t="s">
        <v>15</v>
      </c>
      <c r="D30" s="119"/>
      <c r="E30" s="119"/>
      <c r="F30" s="119"/>
      <c r="G30" s="119"/>
      <c r="H30" s="119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86" t="str">
        <f>'Kops a'!A36</f>
        <v xml:space="preserve">Tāme sastādīta </v>
      </c>
      <c r="B32" s="87"/>
      <c r="C32" s="87"/>
      <c r="D32" s="8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37</v>
      </c>
      <c r="B34" s="17"/>
      <c r="C34" s="163">
        <f>'Kops a'!C38:H38</f>
        <v>0</v>
      </c>
      <c r="D34" s="163"/>
      <c r="E34" s="163"/>
      <c r="F34" s="163"/>
      <c r="G34" s="163"/>
      <c r="H34" s="163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19" t="s">
        <v>15</v>
      </c>
      <c r="D35" s="119"/>
      <c r="E35" s="119"/>
      <c r="F35" s="119"/>
      <c r="G35" s="119"/>
      <c r="H35" s="119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6" t="s">
        <v>54</v>
      </c>
      <c r="B37" s="87"/>
      <c r="C37" s="91">
        <f>'Kops a'!C41</f>
        <v>0</v>
      </c>
      <c r="D37" s="50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5:H35"/>
    <mergeCell ref="C4:I4"/>
    <mergeCell ref="F12:K12"/>
    <mergeCell ref="J9:M9"/>
    <mergeCell ref="D8:L8"/>
    <mergeCell ref="A26:K26"/>
    <mergeCell ref="C29:H29"/>
    <mergeCell ref="C30:H30"/>
    <mergeCell ref="C34:H34"/>
  </mergeCells>
  <conditionalFormatting sqref="A14:G25 I14:J25">
    <cfRule type="cellIs" dxfId="67" priority="32" operator="equal">
      <formula>0</formula>
    </cfRule>
  </conditionalFormatting>
  <conditionalFormatting sqref="N9:O9 H14:H25 K14:P25">
    <cfRule type="cellIs" dxfId="66" priority="31" operator="equal">
      <formula>0</formula>
    </cfRule>
  </conditionalFormatting>
  <conditionalFormatting sqref="C2:I2">
    <cfRule type="cellIs" dxfId="65" priority="28" operator="equal">
      <formula>0</formula>
    </cfRule>
  </conditionalFormatting>
  <conditionalFormatting sqref="O10">
    <cfRule type="cellIs" dxfId="64" priority="27" operator="equal">
      <formula>"20__. gada __. _________"</formula>
    </cfRule>
  </conditionalFormatting>
  <conditionalFormatting sqref="A26:K26">
    <cfRule type="containsText" dxfId="63" priority="26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L26:P26">
    <cfRule type="cellIs" dxfId="62" priority="21" operator="equal">
      <formula>0</formula>
    </cfRule>
  </conditionalFormatting>
  <conditionalFormatting sqref="C4:I4">
    <cfRule type="cellIs" dxfId="61" priority="20" operator="equal">
      <formula>0</formula>
    </cfRule>
  </conditionalFormatting>
  <conditionalFormatting sqref="D5:L8">
    <cfRule type="cellIs" dxfId="60" priority="16" operator="equal">
      <formula>0</formula>
    </cfRule>
  </conditionalFormatting>
  <conditionalFormatting sqref="C34:H34">
    <cfRule type="cellIs" dxfId="59" priority="9" operator="equal">
      <formula>0</formula>
    </cfRule>
  </conditionalFormatting>
  <conditionalFormatting sqref="P10">
    <cfRule type="cellIs" dxfId="58" priority="12" operator="equal">
      <formula>"20__. gada __. _________"</formula>
    </cfRule>
  </conditionalFormatting>
  <conditionalFormatting sqref="C29:H29">
    <cfRule type="cellIs" dxfId="57" priority="8" operator="equal">
      <formula>0</formula>
    </cfRule>
  </conditionalFormatting>
  <conditionalFormatting sqref="C34:H34 C37 C29:H29">
    <cfRule type="cellIs" dxfId="56" priority="7" operator="equal">
      <formula>0</formula>
    </cfRule>
  </conditionalFormatting>
  <conditionalFormatting sqref="D1">
    <cfRule type="cellIs" dxfId="55" priority="6" operator="equal">
      <formula>0</formula>
    </cfRule>
  </conditionalFormatting>
  <conditionalFormatting sqref="A9">
    <cfRule type="containsText" dxfId="54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A5F45D83-914D-4306-B26D-4B74C3C819FC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0" operator="containsText" id="{A2E03CF5-E14D-4A31-8C34-6550548A72DB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Pasūt Kopt a</vt:lpstr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2021-01-12T12:47:20Z</dcterms:modified>
</cp:coreProperties>
</file>